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fileSharing readOnlyRecommended="1"/>
  <workbookPr defaultThemeVersion="124226"/>
  <bookViews>
    <workbookView xWindow="705" yWindow="270" windowWidth="17025" windowHeight="8565"/>
  </bookViews>
  <sheets>
    <sheet name="Master Stats" sheetId="1" r:id="rId1"/>
    <sheet name="Graphics" sheetId="2" r:id="rId2"/>
  </sheets>
  <calcPr calcId="145621"/>
</workbook>
</file>

<file path=xl/calcChain.xml><?xml version="1.0" encoding="utf-8"?>
<calcChain xmlns="http://schemas.openxmlformats.org/spreadsheetml/2006/main">
  <c r="B124" i="2" l="1"/>
  <c r="B123" i="2"/>
  <c r="B119" i="2"/>
  <c r="B118" i="2"/>
  <c r="B113" i="2"/>
  <c r="B112" i="2"/>
  <c r="B122" i="2"/>
  <c r="B117" i="2"/>
  <c r="B111" i="2"/>
  <c r="AT193" i="1"/>
  <c r="B120" i="2" l="1"/>
  <c r="C118" i="2" s="1"/>
  <c r="B125" i="2"/>
  <c r="C123" i="2" s="1"/>
  <c r="C117" i="2"/>
  <c r="B85" i="2"/>
  <c r="B84" i="2"/>
  <c r="B83" i="2"/>
  <c r="C119" i="2" l="1"/>
  <c r="C124" i="2"/>
  <c r="C122" i="2"/>
  <c r="B86" i="2"/>
  <c r="C84" i="2" s="1"/>
  <c r="B107" i="2"/>
  <c r="B105" i="2"/>
  <c r="B108" i="2" s="1"/>
  <c r="B100" i="2"/>
  <c r="B98" i="2"/>
  <c r="B93" i="2"/>
  <c r="B91" i="2"/>
  <c r="B94" i="2" s="1"/>
  <c r="C92" i="2" s="1"/>
  <c r="B80" i="2"/>
  <c r="C77" i="2" s="1"/>
  <c r="B74" i="2"/>
  <c r="C71" i="2" s="1"/>
  <c r="C106" i="2" l="1"/>
  <c r="C72" i="2"/>
  <c r="C73" i="2"/>
  <c r="C83" i="2"/>
  <c r="C85" i="2"/>
  <c r="C78" i="2"/>
  <c r="C79" i="2"/>
  <c r="B101" i="2"/>
  <c r="C107" i="2"/>
  <c r="C105" i="2"/>
  <c r="C98" i="2"/>
  <c r="C93" i="2"/>
  <c r="C91" i="2"/>
  <c r="Q193" i="1"/>
  <c r="R193" i="1" s="1"/>
  <c r="R189" i="1"/>
  <c r="Q189" i="1"/>
  <c r="Q187" i="1"/>
  <c r="R187" i="1" s="1"/>
  <c r="Q186" i="1"/>
  <c r="R186" i="1" s="1"/>
  <c r="Q185" i="1"/>
  <c r="R185" i="1" s="1"/>
  <c r="Q184" i="1"/>
  <c r="R184" i="1" s="1"/>
  <c r="Q183" i="1"/>
  <c r="R183" i="1" s="1"/>
  <c r="Q182" i="1"/>
  <c r="R182" i="1" s="1"/>
  <c r="Q181" i="1"/>
  <c r="R181" i="1" s="1"/>
  <c r="Q180" i="1"/>
  <c r="R180" i="1" s="1"/>
  <c r="Q179" i="1"/>
  <c r="R179" i="1" s="1"/>
  <c r="Q178" i="1"/>
  <c r="R178" i="1" s="1"/>
  <c r="Q177" i="1"/>
  <c r="R177" i="1" s="1"/>
  <c r="Q176" i="1"/>
  <c r="R176" i="1" s="1"/>
  <c r="Q175" i="1"/>
  <c r="R175" i="1" s="1"/>
  <c r="Q174" i="1"/>
  <c r="R174" i="1" s="1"/>
  <c r="Q173" i="1"/>
  <c r="R173" i="1" s="1"/>
  <c r="Q172" i="1"/>
  <c r="R172" i="1" s="1"/>
  <c r="Q171" i="1"/>
  <c r="R171" i="1" s="1"/>
  <c r="Q170" i="1"/>
  <c r="R170" i="1" s="1"/>
  <c r="Q169" i="1"/>
  <c r="R169" i="1" s="1"/>
  <c r="Q168" i="1"/>
  <c r="R168" i="1" s="1"/>
  <c r="Q167" i="1"/>
  <c r="R167" i="1" s="1"/>
  <c r="Q166" i="1"/>
  <c r="R166" i="1" s="1"/>
  <c r="Q165" i="1"/>
  <c r="R165" i="1" s="1"/>
  <c r="Q164" i="1"/>
  <c r="R164" i="1" s="1"/>
  <c r="Q163" i="1"/>
  <c r="R163" i="1" s="1"/>
  <c r="Q162" i="1"/>
  <c r="R162" i="1" s="1"/>
  <c r="Q161" i="1"/>
  <c r="R161" i="1" s="1"/>
  <c r="Q160" i="1"/>
  <c r="R160" i="1" s="1"/>
  <c r="Q159" i="1"/>
  <c r="R159" i="1" s="1"/>
  <c r="Q158" i="1"/>
  <c r="R158" i="1" s="1"/>
  <c r="Q157" i="1"/>
  <c r="R157" i="1" s="1"/>
  <c r="Q156" i="1"/>
  <c r="R156" i="1" s="1"/>
  <c r="Q155" i="1"/>
  <c r="R155" i="1" s="1"/>
  <c r="Q154" i="1"/>
  <c r="R154" i="1" s="1"/>
  <c r="Q153" i="1"/>
  <c r="R153" i="1" s="1"/>
  <c r="Q152" i="1"/>
  <c r="R152" i="1" s="1"/>
  <c r="Q151" i="1"/>
  <c r="R151" i="1" s="1"/>
  <c r="Q150" i="1"/>
  <c r="R150" i="1" s="1"/>
  <c r="Q149" i="1"/>
  <c r="R149" i="1" s="1"/>
  <c r="Q148" i="1"/>
  <c r="R148" i="1" s="1"/>
  <c r="Q147" i="1"/>
  <c r="R147" i="1" s="1"/>
  <c r="Q146" i="1"/>
  <c r="R146" i="1" s="1"/>
  <c r="Q145" i="1"/>
  <c r="R145" i="1" s="1"/>
  <c r="Q144" i="1"/>
  <c r="R144" i="1" s="1"/>
  <c r="Q143" i="1"/>
  <c r="R143" i="1" s="1"/>
  <c r="Q142" i="1"/>
  <c r="R142" i="1" s="1"/>
  <c r="Q141" i="1"/>
  <c r="R141" i="1" s="1"/>
  <c r="Q140" i="1"/>
  <c r="R140" i="1" s="1"/>
  <c r="Q139" i="1"/>
  <c r="R139" i="1" s="1"/>
  <c r="Q138" i="1"/>
  <c r="R138" i="1" s="1"/>
  <c r="Q137" i="1"/>
  <c r="R137" i="1" s="1"/>
  <c r="Q136" i="1"/>
  <c r="R136" i="1" s="1"/>
  <c r="Q135" i="1"/>
  <c r="R135" i="1" s="1"/>
  <c r="Q134" i="1"/>
  <c r="R134" i="1" s="1"/>
  <c r="Q133" i="1"/>
  <c r="R133" i="1" s="1"/>
  <c r="Q132" i="1"/>
  <c r="R132" i="1" s="1"/>
  <c r="Q131" i="1"/>
  <c r="R131" i="1" s="1"/>
  <c r="Q130" i="1"/>
  <c r="R130" i="1" s="1"/>
  <c r="Q129" i="1"/>
  <c r="R129" i="1" s="1"/>
  <c r="Q128" i="1"/>
  <c r="R128" i="1" s="1"/>
  <c r="Q127" i="1"/>
  <c r="R127" i="1" s="1"/>
  <c r="Q126" i="1"/>
  <c r="R126" i="1" s="1"/>
  <c r="Q125" i="1"/>
  <c r="R125" i="1" s="1"/>
  <c r="Q124" i="1"/>
  <c r="R124" i="1" s="1"/>
  <c r="Q123" i="1"/>
  <c r="R123" i="1" s="1"/>
  <c r="Q122" i="1"/>
  <c r="R122" i="1" s="1"/>
  <c r="Q121" i="1"/>
  <c r="R121" i="1" s="1"/>
  <c r="Q120" i="1"/>
  <c r="R120" i="1" s="1"/>
  <c r="Q119" i="1"/>
  <c r="R119" i="1" s="1"/>
  <c r="Q118" i="1"/>
  <c r="R118" i="1" s="1"/>
  <c r="Q117" i="1"/>
  <c r="R117" i="1" s="1"/>
  <c r="Q116" i="1"/>
  <c r="R116" i="1" s="1"/>
  <c r="Q115" i="1"/>
  <c r="R115" i="1" s="1"/>
  <c r="Q114" i="1"/>
  <c r="R114" i="1" s="1"/>
  <c r="Q113" i="1"/>
  <c r="R113" i="1" s="1"/>
  <c r="Q112" i="1"/>
  <c r="R112" i="1" s="1"/>
  <c r="Q111" i="1"/>
  <c r="R111" i="1" s="1"/>
  <c r="Q110" i="1"/>
  <c r="R110" i="1" s="1"/>
  <c r="Q109" i="1"/>
  <c r="R109" i="1" s="1"/>
  <c r="R104" i="1"/>
  <c r="Q104" i="1"/>
  <c r="Q102" i="1"/>
  <c r="R102" i="1" s="1"/>
  <c r="Q101" i="1"/>
  <c r="R101" i="1" s="1"/>
  <c r="Q100" i="1"/>
  <c r="R100" i="1" s="1"/>
  <c r="Q99" i="1"/>
  <c r="R99" i="1" s="1"/>
  <c r="Q98" i="1"/>
  <c r="R98" i="1" s="1"/>
  <c r="Q97" i="1"/>
  <c r="R97" i="1" s="1"/>
  <c r="Q96" i="1"/>
  <c r="R96" i="1" s="1"/>
  <c r="Q95" i="1"/>
  <c r="R95" i="1" s="1"/>
  <c r="Q94" i="1"/>
  <c r="R94" i="1" s="1"/>
  <c r="Q93" i="1"/>
  <c r="R93" i="1" s="1"/>
  <c r="Q92" i="1"/>
  <c r="R92" i="1" s="1"/>
  <c r="Q91" i="1"/>
  <c r="R91" i="1" s="1"/>
  <c r="Q90" i="1"/>
  <c r="R90" i="1" s="1"/>
  <c r="Q89" i="1"/>
  <c r="R89" i="1" s="1"/>
  <c r="Q88" i="1"/>
  <c r="R88" i="1" s="1"/>
  <c r="Q87" i="1"/>
  <c r="R87" i="1" s="1"/>
  <c r="Q86" i="1"/>
  <c r="R86" i="1" s="1"/>
  <c r="Q85" i="1"/>
  <c r="R85" i="1" s="1"/>
  <c r="Q84" i="1"/>
  <c r="R84" i="1" s="1"/>
  <c r="Q83" i="1"/>
  <c r="R83" i="1" s="1"/>
  <c r="Q82" i="1"/>
  <c r="R82" i="1" s="1"/>
  <c r="Q81" i="1"/>
  <c r="R81" i="1" s="1"/>
  <c r="Q80" i="1"/>
  <c r="R80" i="1" s="1"/>
  <c r="Q79" i="1"/>
  <c r="R79" i="1" s="1"/>
  <c r="Q78" i="1"/>
  <c r="R78" i="1" s="1"/>
  <c r="Q77" i="1"/>
  <c r="R77" i="1" s="1"/>
  <c r="Q76" i="1"/>
  <c r="R76" i="1" s="1"/>
  <c r="Q75" i="1"/>
  <c r="R75" i="1" s="1"/>
  <c r="Q74" i="1"/>
  <c r="R74" i="1" s="1"/>
  <c r="Q73" i="1"/>
  <c r="R73" i="1" s="1"/>
  <c r="Q72" i="1"/>
  <c r="R72" i="1" s="1"/>
  <c r="Q71" i="1"/>
  <c r="R71" i="1" s="1"/>
  <c r="Q70" i="1"/>
  <c r="R70" i="1" s="1"/>
  <c r="Q69" i="1"/>
  <c r="R69" i="1" s="1"/>
  <c r="Q68" i="1"/>
  <c r="R68" i="1" s="1"/>
  <c r="Q67" i="1"/>
  <c r="R67" i="1" s="1"/>
  <c r="Q66" i="1"/>
  <c r="R66" i="1" s="1"/>
  <c r="Q65" i="1"/>
  <c r="R65" i="1" s="1"/>
  <c r="Q64" i="1"/>
  <c r="R64" i="1" s="1"/>
  <c r="Q63" i="1"/>
  <c r="R63" i="1" s="1"/>
  <c r="Q62" i="1"/>
  <c r="R62" i="1" s="1"/>
  <c r="Q61" i="1"/>
  <c r="R61" i="1" s="1"/>
  <c r="Q60" i="1"/>
  <c r="R60" i="1" s="1"/>
  <c r="Q59" i="1"/>
  <c r="R59" i="1" s="1"/>
  <c r="Q58" i="1"/>
  <c r="R58" i="1" s="1"/>
  <c r="Q57" i="1"/>
  <c r="R57" i="1" s="1"/>
  <c r="Q56" i="1"/>
  <c r="R56" i="1" s="1"/>
  <c r="Q55" i="1"/>
  <c r="R55" i="1" s="1"/>
  <c r="Q54" i="1"/>
  <c r="R54" i="1" s="1"/>
  <c r="Q53" i="1"/>
  <c r="R53" i="1" s="1"/>
  <c r="Q52" i="1"/>
  <c r="R52" i="1" s="1"/>
  <c r="Q51" i="1"/>
  <c r="R51" i="1" s="1"/>
  <c r="Q50" i="1"/>
  <c r="R50" i="1" s="1"/>
  <c r="Q49" i="1"/>
  <c r="R49" i="1" s="1"/>
  <c r="Q48" i="1"/>
  <c r="R48" i="1" s="1"/>
  <c r="Q47" i="1"/>
  <c r="Q46" i="1"/>
  <c r="R46" i="1" s="1"/>
  <c r="Q45" i="1"/>
  <c r="R45" i="1" s="1"/>
  <c r="Q44" i="1"/>
  <c r="R44" i="1" s="1"/>
  <c r="Q43" i="1"/>
  <c r="R43" i="1" s="1"/>
  <c r="Q42" i="1"/>
  <c r="R42" i="1" s="1"/>
  <c r="Q41" i="1"/>
  <c r="R41" i="1" s="1"/>
  <c r="Q40" i="1"/>
  <c r="R40" i="1" s="1"/>
  <c r="Q39" i="1"/>
  <c r="R39" i="1" s="1"/>
  <c r="Q38" i="1"/>
  <c r="R38" i="1" s="1"/>
  <c r="Q37" i="1"/>
  <c r="R37" i="1" s="1"/>
  <c r="Q36" i="1"/>
  <c r="R36" i="1" s="1"/>
  <c r="Q35" i="1"/>
  <c r="R35" i="1" s="1"/>
  <c r="Q34" i="1"/>
  <c r="R34" i="1" s="1"/>
  <c r="Q33" i="1"/>
  <c r="R33" i="1" s="1"/>
  <c r="Q32" i="1"/>
  <c r="R32" i="1" s="1"/>
  <c r="Q31" i="1"/>
  <c r="R31" i="1" s="1"/>
  <c r="Q30" i="1"/>
  <c r="R30" i="1" s="1"/>
  <c r="Q29" i="1"/>
  <c r="R29" i="1" s="1"/>
  <c r="Q28" i="1"/>
  <c r="R28" i="1" s="1"/>
  <c r="Q27" i="1"/>
  <c r="R27" i="1" s="1"/>
  <c r="Q26" i="1"/>
  <c r="R26" i="1" s="1"/>
  <c r="Q25" i="1"/>
  <c r="R25" i="1" s="1"/>
  <c r="Q24" i="1"/>
  <c r="R24" i="1" s="1"/>
  <c r="Q23" i="1"/>
  <c r="R23" i="1" s="1"/>
  <c r="Q22" i="1"/>
  <c r="R22" i="1" s="1"/>
  <c r="Q21" i="1"/>
  <c r="R21" i="1" s="1"/>
  <c r="Q20" i="1"/>
  <c r="R20" i="1" s="1"/>
  <c r="Q19" i="1"/>
  <c r="R19" i="1" s="1"/>
  <c r="Q18" i="1"/>
  <c r="R18" i="1" s="1"/>
  <c r="Q17" i="1"/>
  <c r="R17" i="1" s="1"/>
  <c r="Q16" i="1"/>
  <c r="R16" i="1" s="1"/>
  <c r="Q15" i="1"/>
  <c r="R15" i="1" s="1"/>
  <c r="Q14" i="1"/>
  <c r="R14" i="1" s="1"/>
  <c r="Q13" i="1"/>
  <c r="R13" i="1" s="1"/>
  <c r="Q12" i="1"/>
  <c r="R12" i="1" s="1"/>
  <c r="Q11" i="1"/>
  <c r="R11" i="1" s="1"/>
  <c r="Q10" i="1"/>
  <c r="R10" i="1" s="1"/>
  <c r="R9" i="1"/>
  <c r="Q9" i="1"/>
  <c r="P193" i="1"/>
  <c r="O193" i="1"/>
  <c r="O189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O104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C99" i="2" l="1"/>
  <c r="C100" i="2"/>
  <c r="K37" i="1"/>
  <c r="K49" i="1"/>
  <c r="B114" i="2" l="1"/>
  <c r="C112" i="2" s="1"/>
  <c r="E191" i="1"/>
  <c r="F191" i="1" s="1"/>
  <c r="C111" i="2" l="1"/>
  <c r="C113" i="2"/>
  <c r="AO187" i="1"/>
  <c r="AP187" i="1" s="1"/>
  <c r="AO186" i="1"/>
  <c r="AP186" i="1" s="1"/>
  <c r="AO185" i="1"/>
  <c r="AP185" i="1" s="1"/>
  <c r="AO184" i="1"/>
  <c r="AP184" i="1" s="1"/>
  <c r="AO183" i="1"/>
  <c r="AP183" i="1" s="1"/>
  <c r="AO182" i="1"/>
  <c r="AP182" i="1" s="1"/>
  <c r="AO181" i="1"/>
  <c r="AP181" i="1" s="1"/>
  <c r="AO180" i="1"/>
  <c r="AO179" i="1"/>
  <c r="AP179" i="1" s="1"/>
  <c r="AO178" i="1"/>
  <c r="AP178" i="1" s="1"/>
  <c r="AO177" i="1"/>
  <c r="AP177" i="1" s="1"/>
  <c r="AO176" i="1"/>
  <c r="AP176" i="1" s="1"/>
  <c r="AO175" i="1"/>
  <c r="AP175" i="1" s="1"/>
  <c r="AO174" i="1"/>
  <c r="AP174" i="1" s="1"/>
  <c r="AO173" i="1"/>
  <c r="AP173" i="1" s="1"/>
  <c r="AO172" i="1"/>
  <c r="AP172" i="1" s="1"/>
  <c r="AO171" i="1"/>
  <c r="AP171" i="1" s="1"/>
  <c r="AO170" i="1"/>
  <c r="AP170" i="1" s="1"/>
  <c r="AO169" i="1"/>
  <c r="AP169" i="1" s="1"/>
  <c r="AO168" i="1"/>
  <c r="AP168" i="1" s="1"/>
  <c r="AO167" i="1"/>
  <c r="AP167" i="1" s="1"/>
  <c r="AO166" i="1"/>
  <c r="AP166" i="1" s="1"/>
  <c r="AO165" i="1"/>
  <c r="AP165" i="1" s="1"/>
  <c r="AO164" i="1"/>
  <c r="AP164" i="1" s="1"/>
  <c r="AO163" i="1"/>
  <c r="AP163" i="1" s="1"/>
  <c r="AO162" i="1"/>
  <c r="AP162" i="1" s="1"/>
  <c r="AO161" i="1"/>
  <c r="AP161" i="1" s="1"/>
  <c r="AO160" i="1"/>
  <c r="AP160" i="1" s="1"/>
  <c r="AO159" i="1"/>
  <c r="AP159" i="1" s="1"/>
  <c r="AO158" i="1"/>
  <c r="AP158" i="1" s="1"/>
  <c r="AO157" i="1"/>
  <c r="AP157" i="1" s="1"/>
  <c r="AO156" i="1"/>
  <c r="AP156" i="1" s="1"/>
  <c r="AO155" i="1"/>
  <c r="AP155" i="1" s="1"/>
  <c r="AO154" i="1"/>
  <c r="AP154" i="1" s="1"/>
  <c r="AO153" i="1"/>
  <c r="AP153" i="1" s="1"/>
  <c r="AO152" i="1"/>
  <c r="AP152" i="1" s="1"/>
  <c r="AO151" i="1"/>
  <c r="AP151" i="1" s="1"/>
  <c r="AO150" i="1"/>
  <c r="AP150" i="1" s="1"/>
  <c r="AO149" i="1"/>
  <c r="AP149" i="1" s="1"/>
  <c r="AO148" i="1"/>
  <c r="AP148" i="1" s="1"/>
  <c r="AO147" i="1"/>
  <c r="AP147" i="1" s="1"/>
  <c r="AO146" i="1"/>
  <c r="AP146" i="1" s="1"/>
  <c r="AO145" i="1"/>
  <c r="AP145" i="1" s="1"/>
  <c r="AO144" i="1"/>
  <c r="AP144" i="1" s="1"/>
  <c r="AO143" i="1"/>
  <c r="AP143" i="1" s="1"/>
  <c r="AO142" i="1"/>
  <c r="AP142" i="1" s="1"/>
  <c r="AO141" i="1"/>
  <c r="AP141" i="1" s="1"/>
  <c r="AO140" i="1"/>
  <c r="AP140" i="1" s="1"/>
  <c r="AO139" i="1"/>
  <c r="AP139" i="1" s="1"/>
  <c r="AO138" i="1"/>
  <c r="AP138" i="1" s="1"/>
  <c r="AO137" i="1"/>
  <c r="AP137" i="1" s="1"/>
  <c r="AO136" i="1"/>
  <c r="AP136" i="1" s="1"/>
  <c r="AO135" i="1"/>
  <c r="AP135" i="1" s="1"/>
  <c r="AO134" i="1"/>
  <c r="AP134" i="1" s="1"/>
  <c r="AO133" i="1"/>
  <c r="AP133" i="1" s="1"/>
  <c r="AO132" i="1"/>
  <c r="AP132" i="1" s="1"/>
  <c r="AO131" i="1"/>
  <c r="AP131" i="1" s="1"/>
  <c r="AO130" i="1"/>
  <c r="AP130" i="1" s="1"/>
  <c r="AO129" i="1"/>
  <c r="AP129" i="1" s="1"/>
  <c r="AO128" i="1"/>
  <c r="AP128" i="1" s="1"/>
  <c r="AO127" i="1"/>
  <c r="AP127" i="1" s="1"/>
  <c r="AO126" i="1"/>
  <c r="AP126" i="1" s="1"/>
  <c r="AO125" i="1"/>
  <c r="AP125" i="1" s="1"/>
  <c r="AO124" i="1"/>
  <c r="AP124" i="1" s="1"/>
  <c r="AO123" i="1"/>
  <c r="AP123" i="1" s="1"/>
  <c r="AO122" i="1"/>
  <c r="AP122" i="1" s="1"/>
  <c r="AO121" i="1"/>
  <c r="AP121" i="1" s="1"/>
  <c r="AO120" i="1"/>
  <c r="AP120" i="1" s="1"/>
  <c r="AO119" i="1"/>
  <c r="AP119" i="1" s="1"/>
  <c r="AO118" i="1"/>
  <c r="AP118" i="1" s="1"/>
  <c r="AO117" i="1"/>
  <c r="AP117" i="1" s="1"/>
  <c r="AO116" i="1"/>
  <c r="AP116" i="1" s="1"/>
  <c r="AO115" i="1"/>
  <c r="AP115" i="1" s="1"/>
  <c r="AO114" i="1"/>
  <c r="AP114" i="1" s="1"/>
  <c r="AO113" i="1"/>
  <c r="AP113" i="1" s="1"/>
  <c r="AO112" i="1"/>
  <c r="AP112" i="1" s="1"/>
  <c r="AO111" i="1"/>
  <c r="AP111" i="1" s="1"/>
  <c r="AO110" i="1"/>
  <c r="AP110" i="1" s="1"/>
  <c r="AO109" i="1"/>
  <c r="AP109" i="1" s="1"/>
  <c r="AO102" i="1"/>
  <c r="AP102" i="1" s="1"/>
  <c r="AO101" i="1"/>
  <c r="AP101" i="1" s="1"/>
  <c r="AO100" i="1"/>
  <c r="AP100" i="1" s="1"/>
  <c r="AO99" i="1"/>
  <c r="AP99" i="1" s="1"/>
  <c r="AO98" i="1"/>
  <c r="AP98" i="1" s="1"/>
  <c r="AO97" i="1"/>
  <c r="AP97" i="1" s="1"/>
  <c r="AO96" i="1"/>
  <c r="AP96" i="1" s="1"/>
  <c r="AO95" i="1"/>
  <c r="AP95" i="1" s="1"/>
  <c r="AO94" i="1"/>
  <c r="AP94" i="1" s="1"/>
  <c r="AO93" i="1"/>
  <c r="AP93" i="1" s="1"/>
  <c r="AO92" i="1"/>
  <c r="AP92" i="1" s="1"/>
  <c r="AO91" i="1"/>
  <c r="AP91" i="1" s="1"/>
  <c r="AO90" i="1"/>
  <c r="AP90" i="1" s="1"/>
  <c r="AO89" i="1"/>
  <c r="AP89" i="1" s="1"/>
  <c r="AO88" i="1"/>
  <c r="AP88" i="1" s="1"/>
  <c r="AO87" i="1"/>
  <c r="AP87" i="1" s="1"/>
  <c r="AO86" i="1"/>
  <c r="AP86" i="1" s="1"/>
  <c r="AO85" i="1"/>
  <c r="AP85" i="1" s="1"/>
  <c r="AO84" i="1"/>
  <c r="AP84" i="1" s="1"/>
  <c r="AO83" i="1"/>
  <c r="AP83" i="1" s="1"/>
  <c r="AO82" i="1"/>
  <c r="AP82" i="1" s="1"/>
  <c r="AO81" i="1"/>
  <c r="AP81" i="1" s="1"/>
  <c r="AO80" i="1"/>
  <c r="AP80" i="1" s="1"/>
  <c r="AO79" i="1"/>
  <c r="AP79" i="1" s="1"/>
  <c r="AO78" i="1"/>
  <c r="AP78" i="1" s="1"/>
  <c r="AO77" i="1"/>
  <c r="AP77" i="1" s="1"/>
  <c r="AO76" i="1"/>
  <c r="AP76" i="1" s="1"/>
  <c r="AO75" i="1"/>
  <c r="AP75" i="1" s="1"/>
  <c r="AO74" i="1"/>
  <c r="AP74" i="1" s="1"/>
  <c r="AO73" i="1"/>
  <c r="AP73" i="1" s="1"/>
  <c r="AO72" i="1"/>
  <c r="AP72" i="1" s="1"/>
  <c r="AO71" i="1"/>
  <c r="AP71" i="1" s="1"/>
  <c r="AO70" i="1"/>
  <c r="AP70" i="1" s="1"/>
  <c r="AO69" i="1"/>
  <c r="AP69" i="1" s="1"/>
  <c r="AO68" i="1"/>
  <c r="AP68" i="1" s="1"/>
  <c r="AO67" i="1"/>
  <c r="AP67" i="1" s="1"/>
  <c r="AO66" i="1"/>
  <c r="AP66" i="1" s="1"/>
  <c r="AO65" i="1"/>
  <c r="AO64" i="1"/>
  <c r="AP64" i="1" s="1"/>
  <c r="AO63" i="1"/>
  <c r="AP63" i="1" s="1"/>
  <c r="AO62" i="1"/>
  <c r="AP62" i="1" s="1"/>
  <c r="AO61" i="1"/>
  <c r="AP61" i="1" s="1"/>
  <c r="AO60" i="1"/>
  <c r="AP60" i="1" s="1"/>
  <c r="AO59" i="1"/>
  <c r="AP59" i="1" s="1"/>
  <c r="AO58" i="1"/>
  <c r="AP58" i="1" s="1"/>
  <c r="AO57" i="1"/>
  <c r="AP57" i="1" s="1"/>
  <c r="AO56" i="1"/>
  <c r="AP56" i="1" s="1"/>
  <c r="AO55" i="1"/>
  <c r="AP55" i="1" s="1"/>
  <c r="AO54" i="1"/>
  <c r="AP54" i="1" s="1"/>
  <c r="AO53" i="1"/>
  <c r="AP53" i="1" s="1"/>
  <c r="AO52" i="1"/>
  <c r="AP52" i="1" s="1"/>
  <c r="AO51" i="1"/>
  <c r="AO50" i="1"/>
  <c r="AP50" i="1" s="1"/>
  <c r="AO49" i="1"/>
  <c r="AP49" i="1" s="1"/>
  <c r="AO48" i="1"/>
  <c r="AP48" i="1" s="1"/>
  <c r="AO47" i="1"/>
  <c r="AO46" i="1"/>
  <c r="AP46" i="1" s="1"/>
  <c r="AO45" i="1"/>
  <c r="AO44" i="1"/>
  <c r="AP44" i="1" s="1"/>
  <c r="AO43" i="1"/>
  <c r="AP43" i="1" s="1"/>
  <c r="AO42" i="1"/>
  <c r="AP42" i="1" s="1"/>
  <c r="AO41" i="1"/>
  <c r="AP41" i="1" s="1"/>
  <c r="AO40" i="1"/>
  <c r="AP40" i="1" s="1"/>
  <c r="AO39" i="1"/>
  <c r="AP39" i="1" s="1"/>
  <c r="AO38" i="1"/>
  <c r="AP38" i="1" s="1"/>
  <c r="AO37" i="1"/>
  <c r="AP37" i="1" s="1"/>
  <c r="AO36" i="1"/>
  <c r="AP36" i="1" s="1"/>
  <c r="AO35" i="1"/>
  <c r="AP35" i="1" s="1"/>
  <c r="AO34" i="1"/>
  <c r="AP34" i="1" s="1"/>
  <c r="AO33" i="1"/>
  <c r="AP33" i="1" s="1"/>
  <c r="AO32" i="1"/>
  <c r="AP32" i="1" s="1"/>
  <c r="AO31" i="1"/>
  <c r="AP31" i="1" s="1"/>
  <c r="AO30" i="1"/>
  <c r="AP30" i="1" s="1"/>
  <c r="AO29" i="1"/>
  <c r="AP29" i="1" s="1"/>
  <c r="AO28" i="1"/>
  <c r="AP28" i="1" s="1"/>
  <c r="AO27" i="1"/>
  <c r="AP27" i="1" s="1"/>
  <c r="AO26" i="1"/>
  <c r="AP26" i="1" s="1"/>
  <c r="AO25" i="1"/>
  <c r="AP25" i="1" s="1"/>
  <c r="AO24" i="1"/>
  <c r="AP24" i="1" s="1"/>
  <c r="AO23" i="1"/>
  <c r="AP23" i="1" s="1"/>
  <c r="AO22" i="1"/>
  <c r="AP22" i="1" s="1"/>
  <c r="AO21" i="1"/>
  <c r="AP21" i="1" s="1"/>
  <c r="AO20" i="1"/>
  <c r="AP20" i="1" s="1"/>
  <c r="AO19" i="1"/>
  <c r="AP19" i="1" s="1"/>
  <c r="AO18" i="1"/>
  <c r="AP18" i="1" s="1"/>
  <c r="AO17" i="1"/>
  <c r="AP17" i="1" s="1"/>
  <c r="AO16" i="1"/>
  <c r="AP16" i="1" s="1"/>
  <c r="AO15" i="1"/>
  <c r="AP15" i="1" s="1"/>
  <c r="AO14" i="1"/>
  <c r="AP14" i="1" s="1"/>
  <c r="AO13" i="1"/>
  <c r="AP13" i="1" s="1"/>
  <c r="AO12" i="1"/>
  <c r="AP12" i="1" s="1"/>
  <c r="AO11" i="1"/>
  <c r="AP11" i="1" s="1"/>
  <c r="AO10" i="1"/>
  <c r="AP10" i="1" s="1"/>
  <c r="AO9" i="1"/>
  <c r="AP9" i="1" s="1"/>
  <c r="AJ187" i="1"/>
  <c r="AK187" i="1" s="1"/>
  <c r="AJ186" i="1"/>
  <c r="AK186" i="1" s="1"/>
  <c r="AJ185" i="1"/>
  <c r="AK185" i="1" s="1"/>
  <c r="AJ184" i="1"/>
  <c r="AK184" i="1" s="1"/>
  <c r="AJ183" i="1"/>
  <c r="AK183" i="1" s="1"/>
  <c r="AJ182" i="1"/>
  <c r="AK182" i="1" s="1"/>
  <c r="AJ181" i="1"/>
  <c r="AK181" i="1" s="1"/>
  <c r="AJ180" i="1"/>
  <c r="AK180" i="1" s="1"/>
  <c r="AJ179" i="1"/>
  <c r="AK179" i="1" s="1"/>
  <c r="AJ178" i="1"/>
  <c r="AK178" i="1" s="1"/>
  <c r="AJ177" i="1"/>
  <c r="AK177" i="1" s="1"/>
  <c r="AJ176" i="1"/>
  <c r="AK176" i="1" s="1"/>
  <c r="AJ175" i="1"/>
  <c r="AK175" i="1" s="1"/>
  <c r="AJ174" i="1"/>
  <c r="AK174" i="1" s="1"/>
  <c r="AJ173" i="1"/>
  <c r="AK173" i="1" s="1"/>
  <c r="AJ172" i="1"/>
  <c r="AK172" i="1" s="1"/>
  <c r="AJ171" i="1"/>
  <c r="AK171" i="1" s="1"/>
  <c r="AJ170" i="1"/>
  <c r="AK170" i="1" s="1"/>
  <c r="AJ169" i="1"/>
  <c r="AK169" i="1" s="1"/>
  <c r="AJ168" i="1"/>
  <c r="AK168" i="1" s="1"/>
  <c r="AJ167" i="1"/>
  <c r="AK167" i="1" s="1"/>
  <c r="AJ166" i="1"/>
  <c r="AK166" i="1" s="1"/>
  <c r="AJ165" i="1"/>
  <c r="AK165" i="1" s="1"/>
  <c r="AJ164" i="1"/>
  <c r="AK164" i="1" s="1"/>
  <c r="AJ163" i="1"/>
  <c r="AK163" i="1" s="1"/>
  <c r="AJ162" i="1"/>
  <c r="AK162" i="1" s="1"/>
  <c r="AJ161" i="1"/>
  <c r="AK161" i="1" s="1"/>
  <c r="AJ160" i="1"/>
  <c r="AK160" i="1" s="1"/>
  <c r="AJ159" i="1"/>
  <c r="AK159" i="1" s="1"/>
  <c r="AJ158" i="1"/>
  <c r="AK158" i="1" s="1"/>
  <c r="AJ157" i="1"/>
  <c r="AK157" i="1" s="1"/>
  <c r="AJ156" i="1"/>
  <c r="AK156" i="1" s="1"/>
  <c r="AJ155" i="1"/>
  <c r="AK155" i="1" s="1"/>
  <c r="AJ154" i="1"/>
  <c r="AK154" i="1" s="1"/>
  <c r="AJ153" i="1"/>
  <c r="AK153" i="1" s="1"/>
  <c r="AJ152" i="1"/>
  <c r="AK152" i="1" s="1"/>
  <c r="AJ151" i="1"/>
  <c r="AK151" i="1" s="1"/>
  <c r="AJ150" i="1"/>
  <c r="AK150" i="1" s="1"/>
  <c r="AJ149" i="1"/>
  <c r="AK149" i="1" s="1"/>
  <c r="AJ148" i="1"/>
  <c r="AK148" i="1" s="1"/>
  <c r="AJ147" i="1"/>
  <c r="AK147" i="1" s="1"/>
  <c r="AJ146" i="1"/>
  <c r="AK146" i="1" s="1"/>
  <c r="AJ145" i="1"/>
  <c r="AK145" i="1" s="1"/>
  <c r="AJ144" i="1"/>
  <c r="AK144" i="1" s="1"/>
  <c r="AJ143" i="1"/>
  <c r="AK143" i="1" s="1"/>
  <c r="AJ142" i="1"/>
  <c r="AK142" i="1" s="1"/>
  <c r="AJ141" i="1"/>
  <c r="AK141" i="1" s="1"/>
  <c r="AJ140" i="1"/>
  <c r="AK140" i="1" s="1"/>
  <c r="AJ139" i="1"/>
  <c r="AK139" i="1" s="1"/>
  <c r="AJ138" i="1"/>
  <c r="AK138" i="1" s="1"/>
  <c r="AJ137" i="1"/>
  <c r="AK137" i="1" s="1"/>
  <c r="AJ136" i="1"/>
  <c r="AK136" i="1" s="1"/>
  <c r="AJ135" i="1"/>
  <c r="AK135" i="1" s="1"/>
  <c r="AJ134" i="1"/>
  <c r="AK134" i="1" s="1"/>
  <c r="AJ133" i="1"/>
  <c r="AK133" i="1" s="1"/>
  <c r="AJ132" i="1"/>
  <c r="AK132" i="1" s="1"/>
  <c r="AJ131" i="1"/>
  <c r="AK131" i="1" s="1"/>
  <c r="AJ130" i="1"/>
  <c r="AK130" i="1" s="1"/>
  <c r="AJ129" i="1"/>
  <c r="AK129" i="1" s="1"/>
  <c r="AJ128" i="1"/>
  <c r="AK128" i="1" s="1"/>
  <c r="AJ127" i="1"/>
  <c r="AK127" i="1" s="1"/>
  <c r="AJ126" i="1"/>
  <c r="AK126" i="1" s="1"/>
  <c r="AJ125" i="1"/>
  <c r="AK125" i="1" s="1"/>
  <c r="AJ124" i="1"/>
  <c r="AK124" i="1" s="1"/>
  <c r="AJ123" i="1"/>
  <c r="AK123" i="1" s="1"/>
  <c r="AJ122" i="1"/>
  <c r="AK122" i="1" s="1"/>
  <c r="AJ121" i="1"/>
  <c r="AK121" i="1" s="1"/>
  <c r="AJ120" i="1"/>
  <c r="AK120" i="1" s="1"/>
  <c r="AJ119" i="1"/>
  <c r="AK119" i="1" s="1"/>
  <c r="AJ118" i="1"/>
  <c r="AK118" i="1" s="1"/>
  <c r="AJ117" i="1"/>
  <c r="AK117" i="1" s="1"/>
  <c r="AJ116" i="1"/>
  <c r="AK116" i="1" s="1"/>
  <c r="AJ115" i="1"/>
  <c r="AK115" i="1" s="1"/>
  <c r="AJ114" i="1"/>
  <c r="AK114" i="1" s="1"/>
  <c r="AJ113" i="1"/>
  <c r="AK113" i="1" s="1"/>
  <c r="AJ112" i="1"/>
  <c r="AK112" i="1" s="1"/>
  <c r="AJ111" i="1"/>
  <c r="AK111" i="1" s="1"/>
  <c r="AJ110" i="1"/>
  <c r="AK110" i="1" s="1"/>
  <c r="AJ109" i="1"/>
  <c r="AK109" i="1" s="1"/>
  <c r="AJ102" i="1"/>
  <c r="AJ101" i="1"/>
  <c r="AK101" i="1" s="1"/>
  <c r="AJ100" i="1"/>
  <c r="AK100" i="1" s="1"/>
  <c r="AJ99" i="1"/>
  <c r="AJ98" i="1"/>
  <c r="AK98" i="1" s="1"/>
  <c r="AJ97" i="1"/>
  <c r="AK97" i="1" s="1"/>
  <c r="AJ96" i="1"/>
  <c r="AK96" i="1" s="1"/>
  <c r="AJ95" i="1"/>
  <c r="AK95" i="1" s="1"/>
  <c r="AJ94" i="1"/>
  <c r="AK94" i="1" s="1"/>
  <c r="AJ93" i="1"/>
  <c r="AK93" i="1" s="1"/>
  <c r="AJ92" i="1"/>
  <c r="AK92" i="1" s="1"/>
  <c r="AJ91" i="1"/>
  <c r="AK91" i="1" s="1"/>
  <c r="AJ90" i="1"/>
  <c r="AK90" i="1" s="1"/>
  <c r="AJ89" i="1"/>
  <c r="AK89" i="1" s="1"/>
  <c r="AJ88" i="1"/>
  <c r="AK88" i="1" s="1"/>
  <c r="AJ87" i="1"/>
  <c r="AK87" i="1" s="1"/>
  <c r="AJ86" i="1"/>
  <c r="AK86" i="1" s="1"/>
  <c r="AJ85" i="1"/>
  <c r="AK85" i="1" s="1"/>
  <c r="AJ84" i="1"/>
  <c r="AK84" i="1" s="1"/>
  <c r="AJ83" i="1"/>
  <c r="AK83" i="1" s="1"/>
  <c r="AJ82" i="1"/>
  <c r="AK82" i="1" s="1"/>
  <c r="AJ81" i="1"/>
  <c r="AK81" i="1" s="1"/>
  <c r="AJ80" i="1"/>
  <c r="AK80" i="1" s="1"/>
  <c r="AJ79" i="1"/>
  <c r="AK79" i="1" s="1"/>
  <c r="AJ78" i="1"/>
  <c r="AK78" i="1" s="1"/>
  <c r="AJ77" i="1"/>
  <c r="AK77" i="1" s="1"/>
  <c r="AJ76" i="1"/>
  <c r="AK76" i="1" s="1"/>
  <c r="AJ75" i="1"/>
  <c r="AK75" i="1" s="1"/>
  <c r="AJ74" i="1"/>
  <c r="AK74" i="1" s="1"/>
  <c r="AJ73" i="1"/>
  <c r="AK73" i="1" s="1"/>
  <c r="AJ72" i="1"/>
  <c r="AJ71" i="1"/>
  <c r="AK71" i="1" s="1"/>
  <c r="AJ70" i="1"/>
  <c r="AK70" i="1" s="1"/>
  <c r="AJ69" i="1"/>
  <c r="AK69" i="1" s="1"/>
  <c r="AJ68" i="1"/>
  <c r="AK68" i="1" s="1"/>
  <c r="AJ67" i="1"/>
  <c r="AK67" i="1" s="1"/>
  <c r="AJ66" i="1"/>
  <c r="AK66" i="1" s="1"/>
  <c r="AJ65" i="1"/>
  <c r="AJ64" i="1"/>
  <c r="AK64" i="1" s="1"/>
  <c r="AJ63" i="1"/>
  <c r="AK63" i="1" s="1"/>
  <c r="AJ62" i="1"/>
  <c r="AK62" i="1" s="1"/>
  <c r="AJ61" i="1"/>
  <c r="AK61" i="1" s="1"/>
  <c r="AJ60" i="1"/>
  <c r="AK60" i="1" s="1"/>
  <c r="AJ59" i="1"/>
  <c r="AK59" i="1" s="1"/>
  <c r="AJ58" i="1"/>
  <c r="AK58" i="1" s="1"/>
  <c r="AJ57" i="1"/>
  <c r="AK57" i="1" s="1"/>
  <c r="AJ56" i="1"/>
  <c r="AK56" i="1" s="1"/>
  <c r="AJ55" i="1"/>
  <c r="AK55" i="1" s="1"/>
  <c r="AJ54" i="1"/>
  <c r="AK54" i="1" s="1"/>
  <c r="AJ53" i="1"/>
  <c r="AJ52" i="1"/>
  <c r="AK52" i="1" s="1"/>
  <c r="AJ51" i="1"/>
  <c r="AJ50" i="1"/>
  <c r="AK50" i="1" s="1"/>
  <c r="AJ49" i="1"/>
  <c r="AK49" i="1" s="1"/>
  <c r="AJ48" i="1"/>
  <c r="AK48" i="1" s="1"/>
  <c r="AJ47" i="1"/>
  <c r="AJ46" i="1"/>
  <c r="AK46" i="1" s="1"/>
  <c r="AJ45" i="1"/>
  <c r="AJ44" i="1"/>
  <c r="AK44" i="1" s="1"/>
  <c r="AJ43" i="1"/>
  <c r="AK43" i="1" s="1"/>
  <c r="AJ42" i="1"/>
  <c r="AK42" i="1" s="1"/>
  <c r="AJ41" i="1"/>
  <c r="AK41" i="1" s="1"/>
  <c r="AJ40" i="1"/>
  <c r="AK40" i="1" s="1"/>
  <c r="AJ39" i="1"/>
  <c r="AK39" i="1" s="1"/>
  <c r="AJ38" i="1"/>
  <c r="AK38" i="1" s="1"/>
  <c r="AJ37" i="1"/>
  <c r="AK37" i="1" s="1"/>
  <c r="AJ36" i="1"/>
  <c r="AK36" i="1" s="1"/>
  <c r="AJ35" i="1"/>
  <c r="AK35" i="1" s="1"/>
  <c r="AJ34" i="1"/>
  <c r="AK34" i="1" s="1"/>
  <c r="AJ33" i="1"/>
  <c r="AK33" i="1" s="1"/>
  <c r="AJ32" i="1"/>
  <c r="AK32" i="1" s="1"/>
  <c r="AJ31" i="1"/>
  <c r="AK31" i="1" s="1"/>
  <c r="AJ30" i="1"/>
  <c r="AK30" i="1" s="1"/>
  <c r="AJ29" i="1"/>
  <c r="AK29" i="1" s="1"/>
  <c r="AJ28" i="1"/>
  <c r="AK28" i="1" s="1"/>
  <c r="AJ27" i="1"/>
  <c r="AK27" i="1" s="1"/>
  <c r="AJ26" i="1"/>
  <c r="AJ25" i="1"/>
  <c r="AK25" i="1" s="1"/>
  <c r="AJ24" i="1"/>
  <c r="AK24" i="1" s="1"/>
  <c r="AJ23" i="1"/>
  <c r="AK23" i="1" s="1"/>
  <c r="AJ22" i="1"/>
  <c r="AK22" i="1" s="1"/>
  <c r="AJ21" i="1"/>
  <c r="AK21" i="1" s="1"/>
  <c r="AJ20" i="1"/>
  <c r="AK20" i="1" s="1"/>
  <c r="AJ19" i="1"/>
  <c r="AK19" i="1" s="1"/>
  <c r="AJ18" i="1"/>
  <c r="AK18" i="1" s="1"/>
  <c r="AJ17" i="1"/>
  <c r="AK17" i="1" s="1"/>
  <c r="AJ16" i="1"/>
  <c r="AK16" i="1" s="1"/>
  <c r="AJ15" i="1"/>
  <c r="AK15" i="1" s="1"/>
  <c r="AJ14" i="1"/>
  <c r="AK14" i="1" s="1"/>
  <c r="AJ13" i="1"/>
  <c r="AK13" i="1" s="1"/>
  <c r="AJ12" i="1"/>
  <c r="AK12" i="1" s="1"/>
  <c r="AJ11" i="1"/>
  <c r="AK11" i="1" s="1"/>
  <c r="AJ10" i="1"/>
  <c r="AK10" i="1" s="1"/>
  <c r="AJ9" i="1"/>
  <c r="AK9" i="1" s="1"/>
  <c r="AE10" i="1"/>
  <c r="AF10" i="1" s="1"/>
  <c r="AE187" i="1"/>
  <c r="AF187" i="1" s="1"/>
  <c r="AE186" i="1"/>
  <c r="AF186" i="1" s="1"/>
  <c r="AE185" i="1"/>
  <c r="AF185" i="1" s="1"/>
  <c r="AE184" i="1"/>
  <c r="AF184" i="1" s="1"/>
  <c r="AE183" i="1"/>
  <c r="AF183" i="1" s="1"/>
  <c r="AE182" i="1"/>
  <c r="AF182" i="1" s="1"/>
  <c r="AE181" i="1"/>
  <c r="AE180" i="1"/>
  <c r="AE179" i="1"/>
  <c r="AF179" i="1" s="1"/>
  <c r="AE178" i="1"/>
  <c r="AE177" i="1"/>
  <c r="AE176" i="1"/>
  <c r="AF176" i="1" s="1"/>
  <c r="AE175" i="1"/>
  <c r="AF175" i="1" s="1"/>
  <c r="AE174" i="1"/>
  <c r="AF174" i="1" s="1"/>
  <c r="AE173" i="1"/>
  <c r="AE172" i="1"/>
  <c r="AF172" i="1" s="1"/>
  <c r="AE171" i="1"/>
  <c r="AE170" i="1"/>
  <c r="AE169" i="1"/>
  <c r="AF169" i="1" s="1"/>
  <c r="AE168" i="1"/>
  <c r="AF168" i="1" s="1"/>
  <c r="AE167" i="1"/>
  <c r="AF167" i="1" s="1"/>
  <c r="AE166" i="1"/>
  <c r="AF166" i="1" s="1"/>
  <c r="AE165" i="1"/>
  <c r="AF165" i="1" s="1"/>
  <c r="AE164" i="1"/>
  <c r="AF164" i="1" s="1"/>
  <c r="AE163" i="1"/>
  <c r="AF163" i="1" s="1"/>
  <c r="AE162" i="1"/>
  <c r="AE161" i="1"/>
  <c r="AF161" i="1" s="1"/>
  <c r="AE160" i="1"/>
  <c r="AF160" i="1" s="1"/>
  <c r="AE159" i="1"/>
  <c r="AF159" i="1" s="1"/>
  <c r="AE158" i="1"/>
  <c r="AF158" i="1" s="1"/>
  <c r="AE157" i="1"/>
  <c r="AF157" i="1" s="1"/>
  <c r="AE156" i="1"/>
  <c r="AF156" i="1" s="1"/>
  <c r="AE155" i="1"/>
  <c r="AF155" i="1" s="1"/>
  <c r="AE154" i="1"/>
  <c r="AF154" i="1" s="1"/>
  <c r="AE153" i="1"/>
  <c r="AF153" i="1" s="1"/>
  <c r="AE152" i="1"/>
  <c r="AF152" i="1" s="1"/>
  <c r="AE151" i="1"/>
  <c r="AF151" i="1" s="1"/>
  <c r="AE150" i="1"/>
  <c r="AF150" i="1" s="1"/>
  <c r="AE149" i="1"/>
  <c r="AE148" i="1"/>
  <c r="AF148" i="1" s="1"/>
  <c r="AE147" i="1"/>
  <c r="AF147" i="1" s="1"/>
  <c r="AE146" i="1"/>
  <c r="AF146" i="1" s="1"/>
  <c r="AE145" i="1"/>
  <c r="AF145" i="1" s="1"/>
  <c r="AE144" i="1"/>
  <c r="AF144" i="1" s="1"/>
  <c r="AE143" i="1"/>
  <c r="AF143" i="1" s="1"/>
  <c r="AE142" i="1"/>
  <c r="AF142" i="1" s="1"/>
  <c r="AE141" i="1"/>
  <c r="AF141" i="1" s="1"/>
  <c r="AE140" i="1"/>
  <c r="AE139" i="1"/>
  <c r="AE138" i="1"/>
  <c r="AF138" i="1" s="1"/>
  <c r="AE137" i="1"/>
  <c r="AF137" i="1" s="1"/>
  <c r="AE136" i="1"/>
  <c r="AF136" i="1" s="1"/>
  <c r="AE135" i="1"/>
  <c r="AF135" i="1" s="1"/>
  <c r="AE134" i="1"/>
  <c r="AF134" i="1" s="1"/>
  <c r="AE133" i="1"/>
  <c r="AF133" i="1" s="1"/>
  <c r="AE132" i="1"/>
  <c r="AF132" i="1" s="1"/>
  <c r="AE131" i="1"/>
  <c r="AF131" i="1" s="1"/>
  <c r="AE130" i="1"/>
  <c r="AF130" i="1" s="1"/>
  <c r="AE129" i="1"/>
  <c r="AF129" i="1" s="1"/>
  <c r="AE128" i="1"/>
  <c r="AF128" i="1" s="1"/>
  <c r="AE127" i="1"/>
  <c r="AF127" i="1" s="1"/>
  <c r="AE126" i="1"/>
  <c r="AF126" i="1" s="1"/>
  <c r="AE125" i="1"/>
  <c r="AF125" i="1" s="1"/>
  <c r="AE124" i="1"/>
  <c r="AF124" i="1" s="1"/>
  <c r="AE123" i="1"/>
  <c r="AF123" i="1" s="1"/>
  <c r="AE122" i="1"/>
  <c r="AF122" i="1" s="1"/>
  <c r="AE121" i="1"/>
  <c r="AE120" i="1"/>
  <c r="AF120" i="1" s="1"/>
  <c r="AE119" i="1"/>
  <c r="AF119" i="1" s="1"/>
  <c r="AE118" i="1"/>
  <c r="AF118" i="1" s="1"/>
  <c r="AE117" i="1"/>
  <c r="AE116" i="1"/>
  <c r="AF116" i="1" s="1"/>
  <c r="AE115" i="1"/>
  <c r="AE114" i="1"/>
  <c r="AF114" i="1" s="1"/>
  <c r="AE113" i="1"/>
  <c r="AE112" i="1"/>
  <c r="AF112" i="1" s="1"/>
  <c r="AE111" i="1"/>
  <c r="AE110" i="1"/>
  <c r="AF110" i="1" s="1"/>
  <c r="AE109" i="1"/>
  <c r="AF109" i="1" s="1"/>
  <c r="AE102" i="1"/>
  <c r="AE101" i="1"/>
  <c r="AE100" i="1"/>
  <c r="AE99" i="1"/>
  <c r="AE98" i="1"/>
  <c r="AE97" i="1"/>
  <c r="AF97" i="1" s="1"/>
  <c r="AE96" i="1"/>
  <c r="AF96" i="1" s="1"/>
  <c r="AE95" i="1"/>
  <c r="AF95" i="1" s="1"/>
  <c r="AE94" i="1"/>
  <c r="AF94" i="1" s="1"/>
  <c r="AE93" i="1"/>
  <c r="AF93" i="1" s="1"/>
  <c r="AE92" i="1"/>
  <c r="AF92" i="1" s="1"/>
  <c r="AE91" i="1"/>
  <c r="AF91" i="1" s="1"/>
  <c r="AE90" i="1"/>
  <c r="AF90" i="1" s="1"/>
  <c r="AE89" i="1"/>
  <c r="AF89" i="1" s="1"/>
  <c r="AE88" i="1"/>
  <c r="AF88" i="1" s="1"/>
  <c r="AE87" i="1"/>
  <c r="AE86" i="1"/>
  <c r="AF86" i="1" s="1"/>
  <c r="AE85" i="1"/>
  <c r="AF85" i="1" s="1"/>
  <c r="AE84" i="1"/>
  <c r="AF84" i="1" s="1"/>
  <c r="AE83" i="1"/>
  <c r="AF83" i="1" s="1"/>
  <c r="AE82" i="1"/>
  <c r="AE81" i="1"/>
  <c r="AF81" i="1" s="1"/>
  <c r="AE80" i="1"/>
  <c r="AE79" i="1"/>
  <c r="AF79" i="1" s="1"/>
  <c r="AE78" i="1"/>
  <c r="AF78" i="1" s="1"/>
  <c r="AE77" i="1"/>
  <c r="AF77" i="1" s="1"/>
  <c r="AE76" i="1"/>
  <c r="AF76" i="1" s="1"/>
  <c r="AE75" i="1"/>
  <c r="AF75" i="1" s="1"/>
  <c r="AE74" i="1"/>
  <c r="AF74" i="1" s="1"/>
  <c r="AE73" i="1"/>
  <c r="AF73" i="1" s="1"/>
  <c r="AE72" i="1"/>
  <c r="AE71" i="1"/>
  <c r="AF71" i="1" s="1"/>
  <c r="AE70" i="1"/>
  <c r="AF70" i="1" s="1"/>
  <c r="AE69" i="1"/>
  <c r="AF69" i="1" s="1"/>
  <c r="AE68" i="1"/>
  <c r="AF68" i="1" s="1"/>
  <c r="AE67" i="1"/>
  <c r="AF67" i="1" s="1"/>
  <c r="AE66" i="1"/>
  <c r="AF66" i="1" s="1"/>
  <c r="AE65" i="1"/>
  <c r="AE64" i="1"/>
  <c r="AF64" i="1" s="1"/>
  <c r="AE63" i="1"/>
  <c r="AF63" i="1" s="1"/>
  <c r="AE62" i="1"/>
  <c r="AF62" i="1" s="1"/>
  <c r="AE61" i="1"/>
  <c r="AF61" i="1" s="1"/>
  <c r="AE60" i="1"/>
  <c r="AF60" i="1" s="1"/>
  <c r="AE59" i="1"/>
  <c r="AF59" i="1" s="1"/>
  <c r="AE58" i="1"/>
  <c r="AF58" i="1" s="1"/>
  <c r="AE57" i="1"/>
  <c r="AF57" i="1" s="1"/>
  <c r="AE56" i="1"/>
  <c r="AF56" i="1" s="1"/>
  <c r="AE55" i="1"/>
  <c r="AE54" i="1"/>
  <c r="AE53" i="1"/>
  <c r="AE52" i="1"/>
  <c r="AF52" i="1" s="1"/>
  <c r="AE51" i="1"/>
  <c r="AE50" i="1"/>
  <c r="AF50" i="1" s="1"/>
  <c r="AE49" i="1"/>
  <c r="AF49" i="1" s="1"/>
  <c r="AE48" i="1"/>
  <c r="AE47" i="1"/>
  <c r="AF47" i="1" s="1"/>
  <c r="AE46" i="1"/>
  <c r="AF46" i="1" s="1"/>
  <c r="AE45" i="1"/>
  <c r="AE44" i="1"/>
  <c r="AF44" i="1" s="1"/>
  <c r="AE43" i="1"/>
  <c r="AF43" i="1" s="1"/>
  <c r="AE42" i="1"/>
  <c r="AF42" i="1" s="1"/>
  <c r="AE41" i="1"/>
  <c r="AF41" i="1" s="1"/>
  <c r="AE40" i="1"/>
  <c r="AF40" i="1" s="1"/>
  <c r="AE39" i="1"/>
  <c r="AF39" i="1" s="1"/>
  <c r="AE38" i="1"/>
  <c r="AE37" i="1"/>
  <c r="AF37" i="1" s="1"/>
  <c r="AE36" i="1"/>
  <c r="AF36" i="1" s="1"/>
  <c r="AE35" i="1"/>
  <c r="AF35" i="1" s="1"/>
  <c r="AE34" i="1"/>
  <c r="AF34" i="1" s="1"/>
  <c r="AE33" i="1"/>
  <c r="AF33" i="1" s="1"/>
  <c r="AE32" i="1"/>
  <c r="AF32" i="1" s="1"/>
  <c r="AE31" i="1"/>
  <c r="AF31" i="1" s="1"/>
  <c r="AE30" i="1"/>
  <c r="AF30" i="1" s="1"/>
  <c r="AE29" i="1"/>
  <c r="AE28" i="1"/>
  <c r="AF28" i="1" s="1"/>
  <c r="AE27" i="1"/>
  <c r="AF27" i="1" s="1"/>
  <c r="AE26" i="1"/>
  <c r="AE25" i="1"/>
  <c r="AF25" i="1" s="1"/>
  <c r="AE24" i="1"/>
  <c r="AE23" i="1"/>
  <c r="AF23" i="1" s="1"/>
  <c r="AE22" i="1"/>
  <c r="AF22" i="1" s="1"/>
  <c r="AE21" i="1"/>
  <c r="AE20" i="1"/>
  <c r="AF20" i="1" s="1"/>
  <c r="AE19" i="1"/>
  <c r="AE18" i="1"/>
  <c r="AE17" i="1"/>
  <c r="AF17" i="1" s="1"/>
  <c r="AE16" i="1"/>
  <c r="AF16" i="1" s="1"/>
  <c r="AE15" i="1"/>
  <c r="AF15" i="1" s="1"/>
  <c r="AE14" i="1"/>
  <c r="AE13" i="1"/>
  <c r="AF13" i="1" s="1"/>
  <c r="AE12" i="1"/>
  <c r="AF12" i="1" s="1"/>
  <c r="AE11" i="1"/>
  <c r="AF11" i="1" s="1"/>
  <c r="AF98" i="1"/>
  <c r="AE9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D189" i="1" l="1"/>
  <c r="D190" i="1" s="1"/>
  <c r="C189" i="1"/>
  <c r="C190" i="1" s="1"/>
  <c r="E187" i="1"/>
  <c r="F187" i="1" s="1"/>
  <c r="E186" i="1"/>
  <c r="F186" i="1" s="1"/>
  <c r="E185" i="1"/>
  <c r="F185" i="1" s="1"/>
  <c r="E184" i="1"/>
  <c r="F184" i="1" s="1"/>
  <c r="E183" i="1"/>
  <c r="F183" i="1" s="1"/>
  <c r="E182" i="1"/>
  <c r="F182" i="1" s="1"/>
  <c r="E181" i="1"/>
  <c r="F181" i="1" s="1"/>
  <c r="E180" i="1"/>
  <c r="F180" i="1" s="1"/>
  <c r="E179" i="1"/>
  <c r="F179" i="1" s="1"/>
  <c r="E178" i="1"/>
  <c r="F178" i="1" s="1"/>
  <c r="E177" i="1"/>
  <c r="F177" i="1" s="1"/>
  <c r="E176" i="1"/>
  <c r="F176" i="1" s="1"/>
  <c r="E175" i="1"/>
  <c r="F175" i="1" s="1"/>
  <c r="E174" i="1"/>
  <c r="F174" i="1" s="1"/>
  <c r="E173" i="1"/>
  <c r="F173" i="1" s="1"/>
  <c r="E172" i="1"/>
  <c r="F172" i="1" s="1"/>
  <c r="E171" i="1"/>
  <c r="F171" i="1" s="1"/>
  <c r="E170" i="1"/>
  <c r="F170" i="1" s="1"/>
  <c r="E169" i="1"/>
  <c r="F169" i="1" s="1"/>
  <c r="E168" i="1"/>
  <c r="F168" i="1" s="1"/>
  <c r="E167" i="1"/>
  <c r="F167" i="1" s="1"/>
  <c r="E166" i="1"/>
  <c r="F166" i="1" s="1"/>
  <c r="E165" i="1"/>
  <c r="F165" i="1" s="1"/>
  <c r="E164" i="1"/>
  <c r="F164" i="1" s="1"/>
  <c r="E163" i="1"/>
  <c r="F163" i="1" s="1"/>
  <c r="E162" i="1"/>
  <c r="F162" i="1" s="1"/>
  <c r="E161" i="1"/>
  <c r="F161" i="1" s="1"/>
  <c r="E160" i="1"/>
  <c r="F160" i="1" s="1"/>
  <c r="E159" i="1"/>
  <c r="F159" i="1" s="1"/>
  <c r="E158" i="1"/>
  <c r="F158" i="1" s="1"/>
  <c r="E157" i="1"/>
  <c r="F157" i="1" s="1"/>
  <c r="E156" i="1"/>
  <c r="F156" i="1" s="1"/>
  <c r="E155" i="1"/>
  <c r="F155" i="1" s="1"/>
  <c r="E154" i="1"/>
  <c r="F154" i="1" s="1"/>
  <c r="E153" i="1"/>
  <c r="F153" i="1" s="1"/>
  <c r="E152" i="1"/>
  <c r="F152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E135" i="1"/>
  <c r="F135" i="1" s="1"/>
  <c r="E134" i="1"/>
  <c r="F134" i="1" s="1"/>
  <c r="E133" i="1"/>
  <c r="F133" i="1" s="1"/>
  <c r="E132" i="1"/>
  <c r="F132" i="1" s="1"/>
  <c r="E131" i="1"/>
  <c r="F131" i="1" s="1"/>
  <c r="E130" i="1"/>
  <c r="F130" i="1" s="1"/>
  <c r="E129" i="1"/>
  <c r="F129" i="1" s="1"/>
  <c r="E128" i="1"/>
  <c r="F128" i="1" s="1"/>
  <c r="E127" i="1"/>
  <c r="F127" i="1" s="1"/>
  <c r="E126" i="1"/>
  <c r="F126" i="1" s="1"/>
  <c r="E125" i="1"/>
  <c r="F125" i="1" s="1"/>
  <c r="E124" i="1"/>
  <c r="F124" i="1" s="1"/>
  <c r="E123" i="1"/>
  <c r="F123" i="1" s="1"/>
  <c r="E122" i="1"/>
  <c r="F122" i="1" s="1"/>
  <c r="E121" i="1"/>
  <c r="F121" i="1" s="1"/>
  <c r="E120" i="1"/>
  <c r="F120" i="1" s="1"/>
  <c r="E119" i="1"/>
  <c r="F119" i="1" s="1"/>
  <c r="E118" i="1"/>
  <c r="F118" i="1" s="1"/>
  <c r="E117" i="1"/>
  <c r="F117" i="1" s="1"/>
  <c r="E116" i="1"/>
  <c r="F116" i="1" s="1"/>
  <c r="E115" i="1"/>
  <c r="F115" i="1" s="1"/>
  <c r="E114" i="1"/>
  <c r="F114" i="1" s="1"/>
  <c r="E113" i="1"/>
  <c r="F113" i="1" s="1"/>
  <c r="E112" i="1"/>
  <c r="F112" i="1" s="1"/>
  <c r="E111" i="1"/>
  <c r="F111" i="1" s="1"/>
  <c r="E110" i="1"/>
  <c r="F110" i="1" s="1"/>
  <c r="E109" i="1"/>
  <c r="F109" i="1" s="1"/>
  <c r="D104" i="1"/>
  <c r="D105" i="1" s="1"/>
  <c r="C104" i="1"/>
  <c r="C105" i="1" s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F97" i="1" s="1"/>
  <c r="E96" i="1"/>
  <c r="F96" i="1" s="1"/>
  <c r="E95" i="1"/>
  <c r="F95" i="1" s="1"/>
  <c r="E94" i="1"/>
  <c r="F94" i="1" s="1"/>
  <c r="E93" i="1"/>
  <c r="F93" i="1" s="1"/>
  <c r="E92" i="1"/>
  <c r="F92" i="1" s="1"/>
  <c r="E91" i="1"/>
  <c r="F91" i="1" s="1"/>
  <c r="E90" i="1"/>
  <c r="F90" i="1" s="1"/>
  <c r="E89" i="1"/>
  <c r="F89" i="1" s="1"/>
  <c r="E88" i="1"/>
  <c r="F88" i="1" s="1"/>
  <c r="E87" i="1"/>
  <c r="F87" i="1" s="1"/>
  <c r="E86" i="1"/>
  <c r="F86" i="1" s="1"/>
  <c r="E85" i="1"/>
  <c r="F85" i="1" s="1"/>
  <c r="E84" i="1"/>
  <c r="F84" i="1" s="1"/>
  <c r="E83" i="1"/>
  <c r="F83" i="1" s="1"/>
  <c r="E82" i="1"/>
  <c r="F82" i="1" s="1"/>
  <c r="E81" i="1"/>
  <c r="F81" i="1" s="1"/>
  <c r="E80" i="1"/>
  <c r="F80" i="1" s="1"/>
  <c r="E79" i="1"/>
  <c r="F79" i="1" s="1"/>
  <c r="E78" i="1"/>
  <c r="F78" i="1" s="1"/>
  <c r="E77" i="1"/>
  <c r="F77" i="1" s="1"/>
  <c r="E76" i="1"/>
  <c r="F76" i="1" s="1"/>
  <c r="E75" i="1"/>
  <c r="F75" i="1" s="1"/>
  <c r="E74" i="1"/>
  <c r="F74" i="1" s="1"/>
  <c r="E73" i="1"/>
  <c r="F73" i="1" s="1"/>
  <c r="E72" i="1"/>
  <c r="F72" i="1" s="1"/>
  <c r="E71" i="1"/>
  <c r="F71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F65" i="1" s="1"/>
  <c r="E64" i="1"/>
  <c r="F64" i="1" s="1"/>
  <c r="E63" i="1"/>
  <c r="F63" i="1" s="1"/>
  <c r="E62" i="1"/>
  <c r="F62" i="1" s="1"/>
  <c r="E61" i="1"/>
  <c r="F61" i="1" s="1"/>
  <c r="E60" i="1"/>
  <c r="F60" i="1" s="1"/>
  <c r="E59" i="1"/>
  <c r="F59" i="1" s="1"/>
  <c r="E58" i="1"/>
  <c r="F58" i="1" s="1"/>
  <c r="E57" i="1"/>
  <c r="F57" i="1" s="1"/>
  <c r="E56" i="1"/>
  <c r="F56" i="1" s="1"/>
  <c r="E55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F49" i="1" s="1"/>
  <c r="E48" i="1"/>
  <c r="F48" i="1" s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E10" i="1"/>
  <c r="E9" i="1"/>
  <c r="F9" i="1" s="1"/>
  <c r="AR187" i="1"/>
  <c r="AT187" i="1" s="1"/>
  <c r="AR186" i="1"/>
  <c r="AT186" i="1" s="1"/>
  <c r="AR185" i="1"/>
  <c r="AT185" i="1" s="1"/>
  <c r="AR184" i="1"/>
  <c r="AT184" i="1" s="1"/>
  <c r="AR183" i="1"/>
  <c r="AT183" i="1" s="1"/>
  <c r="AR182" i="1"/>
  <c r="AT182" i="1" s="1"/>
  <c r="AR181" i="1"/>
  <c r="AT181" i="1" s="1"/>
  <c r="AR180" i="1"/>
  <c r="AR179" i="1"/>
  <c r="AT179" i="1" s="1"/>
  <c r="AR178" i="1"/>
  <c r="AT178" i="1" s="1"/>
  <c r="AR177" i="1"/>
  <c r="AT177" i="1" s="1"/>
  <c r="AR176" i="1"/>
  <c r="AT176" i="1" s="1"/>
  <c r="AR175" i="1"/>
  <c r="AT175" i="1" s="1"/>
  <c r="AR174" i="1"/>
  <c r="AT174" i="1" s="1"/>
  <c r="AR173" i="1"/>
  <c r="AT173" i="1" s="1"/>
  <c r="AR172" i="1"/>
  <c r="AT172" i="1" s="1"/>
  <c r="AR171" i="1"/>
  <c r="AT171" i="1" s="1"/>
  <c r="AR170" i="1"/>
  <c r="AT170" i="1" s="1"/>
  <c r="AR169" i="1"/>
  <c r="AT169" i="1" s="1"/>
  <c r="AR168" i="1"/>
  <c r="AT168" i="1" s="1"/>
  <c r="AR167" i="1"/>
  <c r="AT167" i="1" s="1"/>
  <c r="AR166" i="1"/>
  <c r="AT166" i="1" s="1"/>
  <c r="AR165" i="1"/>
  <c r="AT165" i="1" s="1"/>
  <c r="AR164" i="1"/>
  <c r="AT164" i="1" s="1"/>
  <c r="AR163" i="1"/>
  <c r="AT163" i="1" s="1"/>
  <c r="AR162" i="1"/>
  <c r="AR161" i="1"/>
  <c r="AT161" i="1" s="1"/>
  <c r="AR160" i="1"/>
  <c r="AT160" i="1" s="1"/>
  <c r="AR159" i="1"/>
  <c r="AT159" i="1" s="1"/>
  <c r="AR158" i="1"/>
  <c r="AT158" i="1" s="1"/>
  <c r="AR157" i="1"/>
  <c r="AT157" i="1" s="1"/>
  <c r="AR156" i="1"/>
  <c r="AT156" i="1" s="1"/>
  <c r="AR155" i="1"/>
  <c r="AT155" i="1" s="1"/>
  <c r="AR154" i="1"/>
  <c r="AT154" i="1" s="1"/>
  <c r="AR153" i="1"/>
  <c r="AT153" i="1" s="1"/>
  <c r="AR152" i="1"/>
  <c r="AT152" i="1" s="1"/>
  <c r="AR151" i="1"/>
  <c r="AT151" i="1" s="1"/>
  <c r="AR150" i="1"/>
  <c r="AT150" i="1" s="1"/>
  <c r="AR149" i="1"/>
  <c r="AR148" i="1"/>
  <c r="AT148" i="1" s="1"/>
  <c r="AR147" i="1"/>
  <c r="AT147" i="1" s="1"/>
  <c r="AR146" i="1"/>
  <c r="AT146" i="1" s="1"/>
  <c r="AR145" i="1"/>
  <c r="AT145" i="1" s="1"/>
  <c r="AR144" i="1"/>
  <c r="AT144" i="1" s="1"/>
  <c r="AR143" i="1"/>
  <c r="AT143" i="1" s="1"/>
  <c r="AR142" i="1"/>
  <c r="AT142" i="1" s="1"/>
  <c r="AR141" i="1"/>
  <c r="AT141" i="1" s="1"/>
  <c r="AR140" i="1"/>
  <c r="AT140" i="1" s="1"/>
  <c r="AR139" i="1"/>
  <c r="AT139" i="1" s="1"/>
  <c r="AR138" i="1"/>
  <c r="AT138" i="1" s="1"/>
  <c r="AR137" i="1"/>
  <c r="AT137" i="1" s="1"/>
  <c r="AR136" i="1"/>
  <c r="AT136" i="1" s="1"/>
  <c r="AR135" i="1"/>
  <c r="AT135" i="1" s="1"/>
  <c r="AR134" i="1"/>
  <c r="AT134" i="1" s="1"/>
  <c r="AR133" i="1"/>
  <c r="AT133" i="1" s="1"/>
  <c r="AR132" i="1"/>
  <c r="AT132" i="1" s="1"/>
  <c r="AR131" i="1"/>
  <c r="AT131" i="1" s="1"/>
  <c r="AR130" i="1"/>
  <c r="AT130" i="1" s="1"/>
  <c r="AR129" i="1"/>
  <c r="AT129" i="1" s="1"/>
  <c r="AR128" i="1"/>
  <c r="AT128" i="1" s="1"/>
  <c r="AR127" i="1"/>
  <c r="AT127" i="1" s="1"/>
  <c r="AR126" i="1"/>
  <c r="AT126" i="1" s="1"/>
  <c r="AR125" i="1"/>
  <c r="AT125" i="1" s="1"/>
  <c r="AR124" i="1"/>
  <c r="AT124" i="1" s="1"/>
  <c r="AR123" i="1"/>
  <c r="AT123" i="1" s="1"/>
  <c r="AR122" i="1"/>
  <c r="AT122" i="1" s="1"/>
  <c r="AR121" i="1"/>
  <c r="AT121" i="1" s="1"/>
  <c r="AR120" i="1"/>
  <c r="AT120" i="1" s="1"/>
  <c r="AR119" i="1"/>
  <c r="AT119" i="1" s="1"/>
  <c r="AR118" i="1"/>
  <c r="AT118" i="1" s="1"/>
  <c r="AR117" i="1"/>
  <c r="AR116" i="1"/>
  <c r="AT116" i="1" s="1"/>
  <c r="AR115" i="1"/>
  <c r="AT115" i="1" s="1"/>
  <c r="AR114" i="1"/>
  <c r="AT114" i="1" s="1"/>
  <c r="AR113" i="1"/>
  <c r="AT113" i="1" s="1"/>
  <c r="AR112" i="1"/>
  <c r="AT112" i="1" s="1"/>
  <c r="AR111" i="1"/>
  <c r="AR110" i="1"/>
  <c r="AT110" i="1" s="1"/>
  <c r="AR109" i="1"/>
  <c r="AT109" i="1" s="1"/>
  <c r="AR102" i="1"/>
  <c r="AT102" i="1" s="1"/>
  <c r="AR101" i="1"/>
  <c r="AT101" i="1" s="1"/>
  <c r="AR100" i="1"/>
  <c r="AT100" i="1" s="1"/>
  <c r="AR99" i="1"/>
  <c r="AT99" i="1" s="1"/>
  <c r="AR98" i="1"/>
  <c r="AT98" i="1" s="1"/>
  <c r="AR97" i="1"/>
  <c r="AT97" i="1" s="1"/>
  <c r="AR96" i="1"/>
  <c r="AT96" i="1" s="1"/>
  <c r="AR95" i="1"/>
  <c r="AT95" i="1" s="1"/>
  <c r="AR94" i="1"/>
  <c r="AT94" i="1" s="1"/>
  <c r="AR93" i="1"/>
  <c r="AT93" i="1" s="1"/>
  <c r="AR92" i="1"/>
  <c r="AT92" i="1" s="1"/>
  <c r="AR91" i="1"/>
  <c r="AT91" i="1" s="1"/>
  <c r="AR90" i="1"/>
  <c r="AT90" i="1" s="1"/>
  <c r="AR89" i="1"/>
  <c r="AT89" i="1" s="1"/>
  <c r="AR88" i="1"/>
  <c r="AT88" i="1" s="1"/>
  <c r="AR87" i="1"/>
  <c r="AT87" i="1" s="1"/>
  <c r="AR86" i="1"/>
  <c r="AT86" i="1" s="1"/>
  <c r="AR85" i="1"/>
  <c r="AT85" i="1" s="1"/>
  <c r="AR84" i="1"/>
  <c r="AT84" i="1" s="1"/>
  <c r="AR83" i="1"/>
  <c r="AT83" i="1" s="1"/>
  <c r="AR82" i="1"/>
  <c r="AT82" i="1" s="1"/>
  <c r="AR81" i="1"/>
  <c r="AT81" i="1" s="1"/>
  <c r="AR80" i="1"/>
  <c r="AT80" i="1" s="1"/>
  <c r="AR79" i="1"/>
  <c r="AT79" i="1" s="1"/>
  <c r="AR78" i="1"/>
  <c r="AT78" i="1" s="1"/>
  <c r="AR77" i="1"/>
  <c r="AT77" i="1" s="1"/>
  <c r="AR76" i="1"/>
  <c r="AT76" i="1" s="1"/>
  <c r="AR75" i="1"/>
  <c r="AT75" i="1" s="1"/>
  <c r="AR74" i="1"/>
  <c r="AT74" i="1" s="1"/>
  <c r="AR73" i="1"/>
  <c r="AT73" i="1" s="1"/>
  <c r="AR72" i="1"/>
  <c r="AT72" i="1" s="1"/>
  <c r="AR71" i="1"/>
  <c r="AT71" i="1" s="1"/>
  <c r="AR70" i="1"/>
  <c r="AT70" i="1" s="1"/>
  <c r="AR69" i="1"/>
  <c r="AT69" i="1" s="1"/>
  <c r="AR68" i="1"/>
  <c r="AT68" i="1" s="1"/>
  <c r="AR67" i="1"/>
  <c r="AT67" i="1" s="1"/>
  <c r="AR66" i="1"/>
  <c r="AT66" i="1" s="1"/>
  <c r="AR65" i="1"/>
  <c r="AT65" i="1" s="1"/>
  <c r="AR64" i="1"/>
  <c r="AT64" i="1" s="1"/>
  <c r="AR63" i="1"/>
  <c r="AT63" i="1" s="1"/>
  <c r="AR62" i="1"/>
  <c r="AT62" i="1" s="1"/>
  <c r="AR61" i="1"/>
  <c r="AT61" i="1" s="1"/>
  <c r="AR60" i="1"/>
  <c r="AT60" i="1" s="1"/>
  <c r="AR59" i="1"/>
  <c r="AT59" i="1" s="1"/>
  <c r="AR58" i="1"/>
  <c r="AT58" i="1" s="1"/>
  <c r="AR57" i="1"/>
  <c r="AT57" i="1" s="1"/>
  <c r="AR56" i="1"/>
  <c r="AT56" i="1" s="1"/>
  <c r="AR55" i="1"/>
  <c r="AT55" i="1" s="1"/>
  <c r="AR54" i="1"/>
  <c r="AT54" i="1" s="1"/>
  <c r="AR53" i="1"/>
  <c r="AT53" i="1" s="1"/>
  <c r="AR52" i="1"/>
  <c r="AT52" i="1" s="1"/>
  <c r="AR51" i="1"/>
  <c r="AT51" i="1" s="1"/>
  <c r="AR50" i="1"/>
  <c r="AT50" i="1" s="1"/>
  <c r="AR49" i="1"/>
  <c r="AT49" i="1" s="1"/>
  <c r="AR48" i="1"/>
  <c r="AT48" i="1" s="1"/>
  <c r="AR47" i="1"/>
  <c r="AR46" i="1"/>
  <c r="AT46" i="1" s="1"/>
  <c r="AR45" i="1"/>
  <c r="AT45" i="1" s="1"/>
  <c r="AR44" i="1"/>
  <c r="AT44" i="1" s="1"/>
  <c r="AR43" i="1"/>
  <c r="AT43" i="1" s="1"/>
  <c r="AR42" i="1"/>
  <c r="AT42" i="1" s="1"/>
  <c r="AR41" i="1"/>
  <c r="AT41" i="1" s="1"/>
  <c r="AR40" i="1"/>
  <c r="AT40" i="1" s="1"/>
  <c r="AR39" i="1"/>
  <c r="AT39" i="1" s="1"/>
  <c r="AR38" i="1"/>
  <c r="AT38" i="1" s="1"/>
  <c r="AR37" i="1"/>
  <c r="AT37" i="1" s="1"/>
  <c r="AR36" i="1"/>
  <c r="AT36" i="1" s="1"/>
  <c r="AR35" i="1"/>
  <c r="AT35" i="1" s="1"/>
  <c r="AR34" i="1"/>
  <c r="AT34" i="1" s="1"/>
  <c r="AR33" i="1"/>
  <c r="AT33" i="1" s="1"/>
  <c r="AR32" i="1"/>
  <c r="AT32" i="1" s="1"/>
  <c r="AR31" i="1"/>
  <c r="AT31" i="1" s="1"/>
  <c r="AR30" i="1"/>
  <c r="AT30" i="1" s="1"/>
  <c r="AR29" i="1"/>
  <c r="AT29" i="1" s="1"/>
  <c r="AR28" i="1"/>
  <c r="AT28" i="1" s="1"/>
  <c r="AR27" i="1"/>
  <c r="AT27" i="1" s="1"/>
  <c r="AR26" i="1"/>
  <c r="AT26" i="1" s="1"/>
  <c r="AR25" i="1"/>
  <c r="AT25" i="1" s="1"/>
  <c r="AR24" i="1"/>
  <c r="AT24" i="1" s="1"/>
  <c r="AR23" i="1"/>
  <c r="AT23" i="1" s="1"/>
  <c r="AR22" i="1"/>
  <c r="AT22" i="1" s="1"/>
  <c r="AR21" i="1"/>
  <c r="AT21" i="1" s="1"/>
  <c r="AR20" i="1"/>
  <c r="AT20" i="1" s="1"/>
  <c r="AR19" i="1"/>
  <c r="AT19" i="1" s="1"/>
  <c r="AR18" i="1"/>
  <c r="AT18" i="1" s="1"/>
  <c r="AR17" i="1"/>
  <c r="AT17" i="1" s="1"/>
  <c r="AR16" i="1"/>
  <c r="AT16" i="1" s="1"/>
  <c r="AR15" i="1"/>
  <c r="AT15" i="1" s="1"/>
  <c r="AR14" i="1"/>
  <c r="AT14" i="1" s="1"/>
  <c r="AR13" i="1"/>
  <c r="AT13" i="1" s="1"/>
  <c r="AR12" i="1"/>
  <c r="AT12" i="1" s="1"/>
  <c r="AR11" i="1"/>
  <c r="AT11" i="1" s="1"/>
  <c r="AR10" i="1"/>
  <c r="AT10" i="1" s="1"/>
  <c r="AR9" i="1"/>
  <c r="AT9" i="1" s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8" i="1"/>
  <c r="K47" i="1"/>
  <c r="K46" i="1"/>
  <c r="K45" i="1"/>
  <c r="K44" i="1"/>
  <c r="K43" i="1"/>
  <c r="K42" i="1"/>
  <c r="K41" i="1"/>
  <c r="K40" i="1"/>
  <c r="K39" i="1"/>
  <c r="K38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L104" i="1" s="1"/>
  <c r="K10" i="1"/>
  <c r="K9" i="1"/>
  <c r="AU187" i="1"/>
  <c r="AU186" i="1"/>
  <c r="AU185" i="1"/>
  <c r="AU184" i="1"/>
  <c r="AU183" i="1"/>
  <c r="AU182" i="1"/>
  <c r="AU181" i="1"/>
  <c r="AU179" i="1"/>
  <c r="AU178" i="1"/>
  <c r="AU177" i="1"/>
  <c r="AU176" i="1"/>
  <c r="AU175" i="1"/>
  <c r="AU174" i="1"/>
  <c r="AU173" i="1"/>
  <c r="AU172" i="1"/>
  <c r="AU171" i="1"/>
  <c r="AU170" i="1"/>
  <c r="AU169" i="1"/>
  <c r="AU168" i="1"/>
  <c r="AU167" i="1"/>
  <c r="AU166" i="1"/>
  <c r="AU165" i="1"/>
  <c r="AU164" i="1"/>
  <c r="AU163" i="1"/>
  <c r="AU161" i="1"/>
  <c r="AU160" i="1"/>
  <c r="AU159" i="1"/>
  <c r="AU158" i="1"/>
  <c r="AU157" i="1"/>
  <c r="AU156" i="1"/>
  <c r="AU155" i="1"/>
  <c r="AU154" i="1"/>
  <c r="AU153" i="1"/>
  <c r="AU152" i="1"/>
  <c r="AU151" i="1"/>
  <c r="AU150" i="1"/>
  <c r="AU148" i="1"/>
  <c r="AU147" i="1"/>
  <c r="AU146" i="1"/>
  <c r="AU145" i="1"/>
  <c r="AU144" i="1"/>
  <c r="AU143" i="1"/>
  <c r="AU142" i="1"/>
  <c r="AU141" i="1"/>
  <c r="AU140" i="1"/>
  <c r="AU139" i="1"/>
  <c r="AU138" i="1"/>
  <c r="AU137" i="1"/>
  <c r="AU136" i="1"/>
  <c r="AU135" i="1"/>
  <c r="AU134" i="1"/>
  <c r="AU133" i="1"/>
  <c r="AU132" i="1"/>
  <c r="AU131" i="1"/>
  <c r="AU130" i="1"/>
  <c r="AU129" i="1"/>
  <c r="AU128" i="1"/>
  <c r="AU127" i="1"/>
  <c r="AU126" i="1"/>
  <c r="AU125" i="1"/>
  <c r="AU124" i="1"/>
  <c r="AU123" i="1"/>
  <c r="AU122" i="1"/>
  <c r="AU121" i="1"/>
  <c r="AU120" i="1"/>
  <c r="AU119" i="1"/>
  <c r="AU118" i="1"/>
  <c r="AU116" i="1"/>
  <c r="AU115" i="1"/>
  <c r="AU114" i="1"/>
  <c r="AU113" i="1"/>
  <c r="AU112" i="1"/>
  <c r="AU110" i="1"/>
  <c r="AU109" i="1"/>
  <c r="AS189" i="1"/>
  <c r="AM189" i="1"/>
  <c r="AH189" i="1"/>
  <c r="AC189" i="1"/>
  <c r="Z189" i="1"/>
  <c r="W189" i="1"/>
  <c r="T189" i="1"/>
  <c r="L189" i="1"/>
  <c r="J189" i="1"/>
  <c r="P189" i="1" s="1"/>
  <c r="I189" i="1"/>
  <c r="AU102" i="1"/>
  <c r="AU101" i="1"/>
  <c r="AU100" i="1"/>
  <c r="AU99" i="1"/>
  <c r="AU98" i="1"/>
  <c r="AU97" i="1"/>
  <c r="AU96" i="1"/>
  <c r="AU95" i="1"/>
  <c r="AU94" i="1"/>
  <c r="AU93" i="1"/>
  <c r="AU92" i="1"/>
  <c r="AU91" i="1"/>
  <c r="AU90" i="1"/>
  <c r="AU89" i="1"/>
  <c r="AU88" i="1"/>
  <c r="AU87" i="1"/>
  <c r="AU86" i="1"/>
  <c r="AU85" i="1"/>
  <c r="AU84" i="1"/>
  <c r="AU83" i="1"/>
  <c r="AU82" i="1"/>
  <c r="AU81" i="1"/>
  <c r="AU80" i="1"/>
  <c r="AU79" i="1"/>
  <c r="AU78" i="1"/>
  <c r="AU77" i="1"/>
  <c r="AU76" i="1"/>
  <c r="AU75" i="1"/>
  <c r="AU7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6" i="1"/>
  <c r="AU45" i="1"/>
  <c r="AU44" i="1"/>
  <c r="AU43" i="1"/>
  <c r="AU42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S104" i="1"/>
  <c r="AM104" i="1"/>
  <c r="AH104" i="1"/>
  <c r="AC104" i="1"/>
  <c r="Z104" i="1"/>
  <c r="W104" i="1"/>
  <c r="T104" i="1"/>
  <c r="J104" i="1"/>
  <c r="P104" i="1" s="1"/>
  <c r="I104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6" i="1"/>
  <c r="AN48" i="1"/>
  <c r="AN49" i="1"/>
  <c r="AN50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1" i="1"/>
  <c r="AN182" i="1"/>
  <c r="AN183" i="1"/>
  <c r="AN184" i="1"/>
  <c r="AN185" i="1"/>
  <c r="AN186" i="1"/>
  <c r="AN187" i="1"/>
  <c r="AN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6" i="1"/>
  <c r="AI48" i="1"/>
  <c r="AI49" i="1"/>
  <c r="AI50" i="1"/>
  <c r="AI52" i="1"/>
  <c r="AI54" i="1"/>
  <c r="AI55" i="1"/>
  <c r="AI56" i="1"/>
  <c r="AI57" i="1"/>
  <c r="AI58" i="1"/>
  <c r="AI59" i="1"/>
  <c r="AI60" i="1"/>
  <c r="AI61" i="1"/>
  <c r="AI62" i="1"/>
  <c r="AI63" i="1"/>
  <c r="AI64" i="1"/>
  <c r="AI66" i="1"/>
  <c r="AI67" i="1"/>
  <c r="AI68" i="1"/>
  <c r="AI69" i="1"/>
  <c r="AI70" i="1"/>
  <c r="AI71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100" i="1"/>
  <c r="AI101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9" i="1"/>
  <c r="AD12" i="1"/>
  <c r="AD13" i="1"/>
  <c r="AD15" i="1"/>
  <c r="AD16" i="1"/>
  <c r="AD17" i="1"/>
  <c r="AD20" i="1"/>
  <c r="AD22" i="1"/>
  <c r="AD23" i="1"/>
  <c r="AD25" i="1"/>
  <c r="AD27" i="1"/>
  <c r="AD28" i="1"/>
  <c r="AD30" i="1"/>
  <c r="AD31" i="1"/>
  <c r="AD32" i="1"/>
  <c r="AD33" i="1"/>
  <c r="AD34" i="1"/>
  <c r="AD35" i="1"/>
  <c r="AD36" i="1"/>
  <c r="AD37" i="1"/>
  <c r="AD39" i="1"/>
  <c r="AD40" i="1"/>
  <c r="AD41" i="1"/>
  <c r="AD42" i="1"/>
  <c r="AD43" i="1"/>
  <c r="AD44" i="1"/>
  <c r="AD46" i="1"/>
  <c r="AD47" i="1"/>
  <c r="AD49" i="1"/>
  <c r="AD50" i="1"/>
  <c r="AD52" i="1"/>
  <c r="AD56" i="1"/>
  <c r="AD57" i="1"/>
  <c r="AD58" i="1"/>
  <c r="AD59" i="1"/>
  <c r="AD60" i="1"/>
  <c r="AD61" i="1"/>
  <c r="AD62" i="1"/>
  <c r="AD63" i="1"/>
  <c r="AD64" i="1"/>
  <c r="AD66" i="1"/>
  <c r="AD67" i="1"/>
  <c r="AD68" i="1"/>
  <c r="AD69" i="1"/>
  <c r="AD70" i="1"/>
  <c r="AD71" i="1"/>
  <c r="AD73" i="1"/>
  <c r="AD74" i="1"/>
  <c r="AD75" i="1"/>
  <c r="AD76" i="1"/>
  <c r="AD77" i="1"/>
  <c r="AD78" i="1"/>
  <c r="AD79" i="1"/>
  <c r="AD81" i="1"/>
  <c r="AD83" i="1"/>
  <c r="AD84" i="1"/>
  <c r="AD85" i="1"/>
  <c r="AD86" i="1"/>
  <c r="AD88" i="1"/>
  <c r="AD89" i="1"/>
  <c r="AD90" i="1"/>
  <c r="AD91" i="1"/>
  <c r="AD92" i="1"/>
  <c r="AD93" i="1"/>
  <c r="AD94" i="1"/>
  <c r="AD95" i="1"/>
  <c r="AD96" i="1"/>
  <c r="AD97" i="1"/>
  <c r="AD98" i="1"/>
  <c r="AD109" i="1"/>
  <c r="AD110" i="1"/>
  <c r="AD112" i="1"/>
  <c r="AD114" i="1"/>
  <c r="AD116" i="1"/>
  <c r="AD118" i="1"/>
  <c r="AD119" i="1"/>
  <c r="AD120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41" i="1"/>
  <c r="AD142" i="1"/>
  <c r="AD143" i="1"/>
  <c r="AD144" i="1"/>
  <c r="AD145" i="1"/>
  <c r="AD146" i="1"/>
  <c r="AD147" i="1"/>
  <c r="AD148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3" i="1"/>
  <c r="AD164" i="1"/>
  <c r="AD165" i="1"/>
  <c r="AD166" i="1"/>
  <c r="AD167" i="1"/>
  <c r="AD168" i="1"/>
  <c r="AD169" i="1"/>
  <c r="AD172" i="1"/>
  <c r="AD174" i="1"/>
  <c r="AD175" i="1"/>
  <c r="AD176" i="1"/>
  <c r="AD179" i="1"/>
  <c r="AD182" i="1"/>
  <c r="AD183" i="1"/>
  <c r="AD184" i="1"/>
  <c r="AD185" i="1"/>
  <c r="AD186" i="1"/>
  <c r="AD187" i="1"/>
  <c r="AD11" i="1"/>
  <c r="AD10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9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9" i="1"/>
  <c r="U10" i="1"/>
  <c r="M189" i="1" l="1"/>
  <c r="M104" i="1"/>
  <c r="E105" i="1"/>
  <c r="F105" i="1" s="1"/>
  <c r="AO189" i="1"/>
  <c r="AP189" i="1" s="1"/>
  <c r="E190" i="1"/>
  <c r="F190" i="1" s="1"/>
  <c r="AO104" i="1"/>
  <c r="AP104" i="1" s="1"/>
  <c r="F11" i="1"/>
  <c r="F10" i="1"/>
  <c r="AE189" i="1"/>
  <c r="AF189" i="1" s="1"/>
  <c r="AI104" i="1"/>
  <c r="I193" i="1"/>
  <c r="AM193" i="1"/>
  <c r="AA104" i="1"/>
  <c r="AI189" i="1"/>
  <c r="X189" i="1"/>
  <c r="AU189" i="1"/>
  <c r="U104" i="1"/>
  <c r="AE104" i="1"/>
  <c r="AF104" i="1" s="1"/>
  <c r="W193" i="1"/>
  <c r="AJ104" i="1"/>
  <c r="AK104" i="1" s="1"/>
  <c r="AJ189" i="1"/>
  <c r="AK189" i="1" s="1"/>
  <c r="AR189" i="1"/>
  <c r="AT189" i="1" s="1"/>
  <c r="G104" i="1"/>
  <c r="N104" i="1"/>
  <c r="G189" i="1"/>
  <c r="N189" i="1"/>
  <c r="C193" i="1"/>
  <c r="E189" i="1"/>
  <c r="F189" i="1" s="1"/>
  <c r="D193" i="1"/>
  <c r="J193" i="1"/>
  <c r="Z193" i="1"/>
  <c r="AS193" i="1"/>
  <c r="E104" i="1"/>
  <c r="AA189" i="1"/>
  <c r="AC193" i="1"/>
  <c r="X104" i="1"/>
  <c r="K104" i="1"/>
  <c r="AN104" i="1"/>
  <c r="AD189" i="1"/>
  <c r="K189" i="1"/>
  <c r="T193" i="1"/>
  <c r="AH193" i="1"/>
  <c r="U189" i="1"/>
  <c r="AD104" i="1"/>
  <c r="AU104" i="1"/>
  <c r="AN189" i="1"/>
  <c r="AR104" i="1"/>
  <c r="AT104" i="1" s="1"/>
  <c r="L193" i="1"/>
  <c r="M193" i="1" s="1"/>
  <c r="AO193" i="1" l="1"/>
  <c r="AP193" i="1" s="1"/>
  <c r="K193" i="1"/>
  <c r="AN193" i="1"/>
  <c r="AI193" i="1"/>
  <c r="X193" i="1"/>
  <c r="AA193" i="1"/>
  <c r="F104" i="1"/>
  <c r="E106" i="1"/>
  <c r="F106" i="1" s="1"/>
  <c r="N193" i="1"/>
  <c r="U193" i="1"/>
  <c r="AE193" i="1"/>
  <c r="AF193" i="1" s="1"/>
  <c r="AJ193" i="1"/>
  <c r="AK193" i="1" s="1"/>
  <c r="E193" i="1"/>
  <c r="F193" i="1" s="1"/>
  <c r="G193" i="1"/>
  <c r="AD193" i="1"/>
  <c r="AR193" i="1"/>
  <c r="AU193" i="1"/>
</calcChain>
</file>

<file path=xl/sharedStrings.xml><?xml version="1.0" encoding="utf-8"?>
<sst xmlns="http://schemas.openxmlformats.org/spreadsheetml/2006/main" count="547" uniqueCount="253">
  <si>
    <t>ACTON</t>
  </si>
  <si>
    <t>MA</t>
  </si>
  <si>
    <t>AMESBURY</t>
  </si>
  <si>
    <t>ANDOVER</t>
  </si>
  <si>
    <t>ASHBURNHAM</t>
  </si>
  <si>
    <t>ASHBY</t>
  </si>
  <si>
    <t>ASHLAND</t>
  </si>
  <si>
    <t>AYER</t>
  </si>
  <si>
    <t>BEDFORD</t>
  </si>
  <si>
    <t>BERLIN</t>
  </si>
  <si>
    <t>BEVERLY</t>
  </si>
  <si>
    <t>BILLERICA</t>
  </si>
  <si>
    <t>BOLTON</t>
  </si>
  <si>
    <t>BOXBOROUGH</t>
  </si>
  <si>
    <t>BOXFORD</t>
  </si>
  <si>
    <t>BOYLSTON</t>
  </si>
  <si>
    <t>BURLINGTON</t>
  </si>
  <si>
    <t>CARLISLE</t>
  </si>
  <si>
    <t>CHELMSFORD</t>
  </si>
  <si>
    <t>CLINTON</t>
  </si>
  <si>
    <t>CONCORD</t>
  </si>
  <si>
    <t>DANVERS</t>
  </si>
  <si>
    <t>DRACUT</t>
  </si>
  <si>
    <t>DUNSTABLE</t>
  </si>
  <si>
    <t>ESSEX</t>
  </si>
  <si>
    <t>FITCHBURG</t>
  </si>
  <si>
    <t>FRAMINGHAM</t>
  </si>
  <si>
    <t>GARDNER</t>
  </si>
  <si>
    <t>GEORGETOWN</t>
  </si>
  <si>
    <t>GLOUCESTER</t>
  </si>
  <si>
    <t>GRAFTON</t>
  </si>
  <si>
    <t>GROTON</t>
  </si>
  <si>
    <t>GROVELAND</t>
  </si>
  <si>
    <t>HAMILTON</t>
  </si>
  <si>
    <t>HARVARD</t>
  </si>
  <si>
    <t>HAVERHILL</t>
  </si>
  <si>
    <t>HOLDEN</t>
  </si>
  <si>
    <t>HOLLISTON</t>
  </si>
  <si>
    <t>HOPKINTON</t>
  </si>
  <si>
    <t>HUDSON</t>
  </si>
  <si>
    <t>IPSWICH</t>
  </si>
  <si>
    <t>LANCASTER</t>
  </si>
  <si>
    <t>LAWRENCE</t>
  </si>
  <si>
    <t>LEOMINSTER</t>
  </si>
  <si>
    <t>LEXINGTON</t>
  </si>
  <si>
    <t>LINCOLN</t>
  </si>
  <si>
    <t>LITTLETON</t>
  </si>
  <si>
    <t>LOWELL</t>
  </si>
  <si>
    <t>LUNENBURG</t>
  </si>
  <si>
    <t>LYNNFIELD</t>
  </si>
  <si>
    <t>MANCHESTER</t>
  </si>
  <si>
    <t>MARLBOROUGH</t>
  </si>
  <si>
    <t>MAYNARD</t>
  </si>
  <si>
    <t>MERRIMAC</t>
  </si>
  <si>
    <t>METHUEN</t>
  </si>
  <si>
    <t>MIDDLETON</t>
  </si>
  <si>
    <t>NATICK</t>
  </si>
  <si>
    <t>NEWBURY</t>
  </si>
  <si>
    <t>NEWBURYPORT</t>
  </si>
  <si>
    <t>NORTH ANDOVER</t>
  </si>
  <si>
    <t>NORTH READING</t>
  </si>
  <si>
    <t>NORTHBOROUGH</t>
  </si>
  <si>
    <t>PAXTON</t>
  </si>
  <si>
    <t>PEABODY</t>
  </si>
  <si>
    <t>PEPPERELL</t>
  </si>
  <si>
    <t>PRINCETON</t>
  </si>
  <si>
    <t>READING</t>
  </si>
  <si>
    <t>ROCKPORT</t>
  </si>
  <si>
    <t>ROWLEY</t>
  </si>
  <si>
    <t>RUTLAND</t>
  </si>
  <si>
    <t>SALISBURY</t>
  </si>
  <si>
    <t>SHERBORN</t>
  </si>
  <si>
    <t>SHIRLEY</t>
  </si>
  <si>
    <t>SHREWSBURY</t>
  </si>
  <si>
    <t>SOUTHBOROUGH</t>
  </si>
  <si>
    <t>STERLING</t>
  </si>
  <si>
    <t>STOW</t>
  </si>
  <si>
    <t>SUDBURY</t>
  </si>
  <si>
    <t>TEWKSBURY</t>
  </si>
  <si>
    <t>TOPSFIELD</t>
  </si>
  <si>
    <t>TOWNSEND</t>
  </si>
  <si>
    <t>TYNGSBOROUGH</t>
  </si>
  <si>
    <t>UPTON</t>
  </si>
  <si>
    <t>WAYLAND</t>
  </si>
  <si>
    <t>WENHAM</t>
  </si>
  <si>
    <t>WEST BOYLSTON</t>
  </si>
  <si>
    <t>WEST NEWBURY</t>
  </si>
  <si>
    <t>WESTBOROUGH</t>
  </si>
  <si>
    <t>WESTFORD</t>
  </si>
  <si>
    <t>WESTMINSTER</t>
  </si>
  <si>
    <t>WESTON</t>
  </si>
  <si>
    <t>WILMINGTON</t>
  </si>
  <si>
    <t>WOBURN</t>
  </si>
  <si>
    <t>WORCESTER</t>
  </si>
  <si>
    <t>ALLENSTOWN</t>
  </si>
  <si>
    <t>NH</t>
  </si>
  <si>
    <t>AMHERST</t>
  </si>
  <si>
    <t>ANTRIM</t>
  </si>
  <si>
    <t>ATKINSON</t>
  </si>
  <si>
    <t>AUBURN</t>
  </si>
  <si>
    <t>BARNSTEAD</t>
  </si>
  <si>
    <t>BENNINGTON</t>
  </si>
  <si>
    <t>BOSCAWEN</t>
  </si>
  <si>
    <t>BOW</t>
  </si>
  <si>
    <t>BRADFORD</t>
  </si>
  <si>
    <t>BROOKLINE</t>
  </si>
  <si>
    <t>CANDIA</t>
  </si>
  <si>
    <t>CANTERBURY</t>
  </si>
  <si>
    <t>CHESTER</t>
  </si>
  <si>
    <t>CHICHESTER</t>
  </si>
  <si>
    <t>DANVILLE</t>
  </si>
  <si>
    <t>DEERFIELD</t>
  </si>
  <si>
    <t>DEERING</t>
  </si>
  <si>
    <t>DERRY</t>
  </si>
  <si>
    <t>DUNBARTON</t>
  </si>
  <si>
    <t>EAST KINGSTON</t>
  </si>
  <si>
    <t>EPSOM</t>
  </si>
  <si>
    <t>FRANCESTOWN</t>
  </si>
  <si>
    <t>FRANKLIN</t>
  </si>
  <si>
    <t>GILMANTON</t>
  </si>
  <si>
    <t>GOFFSTOWN</t>
  </si>
  <si>
    <t>GREENFIELD</t>
  </si>
  <si>
    <t>GREENVILLE</t>
  </si>
  <si>
    <t>HAMPSTEAD</t>
  </si>
  <si>
    <t>HANCOCK</t>
  </si>
  <si>
    <t>HENNIKER</t>
  </si>
  <si>
    <t>HILLSBOROUGH</t>
  </si>
  <si>
    <t>HOLLIS</t>
  </si>
  <si>
    <t>HOOKSETT</t>
  </si>
  <si>
    <t>KENSINGTON</t>
  </si>
  <si>
    <t>KINGSTON</t>
  </si>
  <si>
    <t>LITCHFIELD</t>
  </si>
  <si>
    <t>LONDONDERRY</t>
  </si>
  <si>
    <t>LOUDON</t>
  </si>
  <si>
    <t>LYNDEBOROUGH</t>
  </si>
  <si>
    <t>MASON</t>
  </si>
  <si>
    <t>MERRIMACK</t>
  </si>
  <si>
    <t>MILFORD</t>
  </si>
  <si>
    <t>MONT VERNON</t>
  </si>
  <si>
    <t>NASHUA</t>
  </si>
  <si>
    <t>NEW BOSTON</t>
  </si>
  <si>
    <t>NEW IPSWICH</t>
  </si>
  <si>
    <t>NEWTON</t>
  </si>
  <si>
    <t>NORTHFIELD</t>
  </si>
  <si>
    <t>NORTHWOOD</t>
  </si>
  <si>
    <t>PELHAM</t>
  </si>
  <si>
    <t>PEMBROKE</t>
  </si>
  <si>
    <t>PETERBOROUGH</t>
  </si>
  <si>
    <t>PITTSFIELD</t>
  </si>
  <si>
    <t>PLAISTOW</t>
  </si>
  <si>
    <t>RINDGE</t>
  </si>
  <si>
    <t>SALEM</t>
  </si>
  <si>
    <t>SANDOWN</t>
  </si>
  <si>
    <t>SEABROOK</t>
  </si>
  <si>
    <t>SHARON</t>
  </si>
  <si>
    <t>SOUTH HAMPTON</t>
  </si>
  <si>
    <t>SUTTON</t>
  </si>
  <si>
    <t>TEMPLE</t>
  </si>
  <si>
    <t>WARNER</t>
  </si>
  <si>
    <t>WEARE</t>
  </si>
  <si>
    <t>WEBSTER</t>
  </si>
  <si>
    <t>WILTON</t>
  </si>
  <si>
    <t>WINDHAM</t>
  </si>
  <si>
    <t>Town</t>
  </si>
  <si>
    <t>State</t>
  </si>
  <si>
    <t>Total Town Acres</t>
  </si>
  <si>
    <t>Total Town Acres In Study Area</t>
  </si>
  <si>
    <t>HUBBARDSTON</t>
  </si>
  <si>
    <t>BELMONT</t>
  </si>
  <si>
    <t>JAFFREY</t>
  </si>
  <si>
    <t>NELSON</t>
  </si>
  <si>
    <t>STRAFFORD</t>
  </si>
  <si>
    <t>Conservation Land -- Not CFA</t>
  </si>
  <si>
    <t>% of Total Tier 1</t>
  </si>
  <si>
    <t>% of Total Tier 2</t>
  </si>
  <si>
    <t>% of Total Tier 3</t>
  </si>
  <si>
    <t>% of Total Acres</t>
  </si>
  <si>
    <t xml:space="preserve"> -     </t>
  </si>
  <si>
    <t>MASSACHUSETTS</t>
  </si>
  <si>
    <t>NEW HAMPSHIRE</t>
  </si>
  <si>
    <t>CFA Land as % of All Conservation Land</t>
  </si>
  <si>
    <t>Non CFA land as % of All Consevration Land</t>
  </si>
  <si>
    <t>% of Total Town Acres in Study Area</t>
  </si>
  <si>
    <t>All CFA Conservation Land (Tier 1,2,3)</t>
  </si>
  <si>
    <t>2010 Population</t>
  </si>
  <si>
    <t>2000 Population</t>
  </si>
  <si>
    <t>% Change</t>
  </si>
  <si>
    <t># Change</t>
  </si>
  <si>
    <t>2010 Persons per Sq. Mi.</t>
  </si>
  <si>
    <t>Population</t>
  </si>
  <si>
    <t>Land Use</t>
  </si>
  <si>
    <t>Merrimack Plan Priority Areas</t>
  </si>
  <si>
    <t>Total Acres Tier 1</t>
  </si>
  <si>
    <t>Total Acres Tier 2</t>
  </si>
  <si>
    <t>Total Acres Tier 3</t>
  </si>
  <si>
    <t>Current Conservation Lands v. Priority Areas</t>
  </si>
  <si>
    <t>Plan Priority Areas Conservation Status</t>
  </si>
  <si>
    <t>Cons. Acres per Capita</t>
  </si>
  <si>
    <t>Tier 1 Conserved</t>
  </si>
  <si>
    <t>Tier 2 Conserved</t>
  </si>
  <si>
    <t>Tier 3 Conserved</t>
  </si>
  <si>
    <t>Tier 1 Not Conserved</t>
  </si>
  <si>
    <t>Tier 2 Not Conserved</t>
  </si>
  <si>
    <t>REST OF STATE</t>
  </si>
  <si>
    <t>TOTAL</t>
  </si>
  <si>
    <t>MA MERRIMACK TOWNS</t>
  </si>
  <si>
    <t>NH MERRIMACK TOWNS</t>
  </si>
  <si>
    <t>ALL MERRIMACK TOWNS</t>
  </si>
  <si>
    <t xml:space="preserve">MA Merrimack towns </t>
  </si>
  <si>
    <t>NH Merrimack towns</t>
  </si>
  <si>
    <t>Share of 2010 State Population</t>
  </si>
  <si>
    <t>Population Change 2000-2010</t>
  </si>
  <si>
    <t>Share of Population Gain 2000-2010</t>
  </si>
  <si>
    <t>`</t>
  </si>
  <si>
    <t>NH Merrimack Towns</t>
  </si>
  <si>
    <t>Rest of state</t>
  </si>
  <si>
    <t>MA Merrimack Towns</t>
  </si>
  <si>
    <t>MERRIMACK PLAN PRIORITY AREAS</t>
  </si>
  <si>
    <t>POPULATION</t>
  </si>
  <si>
    <t>Merrimack Plan Conservation Priority Areas as Share of Land Area</t>
  </si>
  <si>
    <t>MA Portion of Watershed</t>
  </si>
  <si>
    <t>Tier 1</t>
  </si>
  <si>
    <t>Tier 2</t>
  </si>
  <si>
    <t>Tier 3</t>
  </si>
  <si>
    <t>All other acres</t>
  </si>
  <si>
    <t>NH Portion of Watershed</t>
  </si>
  <si>
    <t>Merrimack Plan Conservation Priority Areas - Current Protection Status</t>
  </si>
  <si>
    <t>Conservation Priorty Area</t>
  </si>
  <si>
    <t xml:space="preserve">NH </t>
  </si>
  <si>
    <t xml:space="preserve">Conserved </t>
  </si>
  <si>
    <t>Not Conserved</t>
  </si>
  <si>
    <t>Conserved</t>
  </si>
  <si>
    <t>% of Total  Acres</t>
  </si>
  <si>
    <t>Total Conservation Acres (w/in Study Area)</t>
  </si>
  <si>
    <t>Total Developed Acres (w/in Study Area)</t>
  </si>
  <si>
    <t>Other Acres</t>
  </si>
  <si>
    <t>Conserved land</t>
  </si>
  <si>
    <t>Developed land</t>
  </si>
  <si>
    <t>Other land</t>
  </si>
  <si>
    <t>NH Merrimack Towns - if ALL Tier 1 acres protected</t>
  </si>
  <si>
    <t>NH Merrimack Towns - if ALL Tier 1 and Tier 2 acres protected</t>
  </si>
  <si>
    <t>NH Merrimack Towns - if ALL Tier 1 and Tier 2 and Tier 3 acres protected</t>
  </si>
  <si>
    <t>Tier 3 Not Conserved</t>
  </si>
  <si>
    <t>Conservation Scenarios</t>
  </si>
  <si>
    <t>ALL Merrimack Towns</t>
  </si>
  <si>
    <t>ALL Watershed</t>
  </si>
  <si>
    <t>ALL Merrimack Towns - if ALL Tier 1 acres protected, and developed land doubles</t>
  </si>
  <si>
    <t>ALL Merrimack Towns - if ALL Tier 1 acres and HALF of Tier 2 protected, and developed land doubles</t>
  </si>
  <si>
    <t>ALL Merrimack Towns - if ALL Tier 1 acres and HALF of Tier 2 and ONE THIRD OF Tier 3 protected, and developed land doubles</t>
  </si>
  <si>
    <t>Merrimack Watershed Land Conservation Plan</t>
  </si>
  <si>
    <t>Population, Land Use, and Plan Priority Areas</t>
  </si>
  <si>
    <t>Data developed by Anne Deely and Chris Wells, March 2012</t>
  </si>
  <si>
    <t>Entire Watershed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</si>
</sst>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0.0%"/>
    <numFmt numFmtId="166" formatCode="_(* #,##0.0_);_(* \(#,##0.0\);_(* &quot;-&quot;??_);_(@_)"/>
    <numFmt numFmtId="167" formatCode="_(* #,##0.0_);_(* \(#,##0.0\);_(* &quot;-&quot;?_);_(@_)"/>
    <numFmt numFmtId="168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14"/>
      <color theme="2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wrapText="1"/>
    </xf>
    <xf numFmtId="165" fontId="0" fillId="0" borderId="0" xfId="2" applyNumberFormat="1" applyFont="1"/>
    <xf numFmtId="0" fontId="2" fillId="0" borderId="0" xfId="0" applyFont="1" applyAlignment="1">
      <alignment horizontal="right" wrapText="1"/>
    </xf>
    <xf numFmtId="166" fontId="0" fillId="0" borderId="0" xfId="1" applyNumberFormat="1" applyFont="1"/>
    <xf numFmtId="166" fontId="0" fillId="0" borderId="0" xfId="1" quotePrefix="1" applyNumberFormat="1" applyFont="1" applyAlignment="1">
      <alignment horizontal="right"/>
    </xf>
    <xf numFmtId="0" fontId="3" fillId="0" borderId="0" xfId="0" applyFont="1"/>
    <xf numFmtId="165" fontId="0" fillId="0" borderId="0" xfId="0" applyNumberFormat="1"/>
    <xf numFmtId="165" fontId="0" fillId="0" borderId="0" xfId="1" applyNumberFormat="1" applyFont="1"/>
    <xf numFmtId="168" fontId="0" fillId="0" borderId="0" xfId="2" applyNumberFormat="1" applyFont="1"/>
    <xf numFmtId="166" fontId="0" fillId="0" borderId="1" xfId="1" applyNumberFormat="1" applyFont="1" applyBorder="1"/>
    <xf numFmtId="0" fontId="0" fillId="0" borderId="1" xfId="0" applyBorder="1"/>
    <xf numFmtId="165" fontId="0" fillId="0" borderId="1" xfId="2" applyNumberFormat="1" applyFont="1" applyBorder="1"/>
    <xf numFmtId="164" fontId="0" fillId="0" borderId="1" xfId="0" applyNumberFormat="1" applyBorder="1"/>
    <xf numFmtId="166" fontId="0" fillId="0" borderId="1" xfId="1" quotePrefix="1" applyNumberFormat="1" applyFont="1" applyBorder="1" applyAlignment="1">
      <alignment horizontal="right"/>
    </xf>
    <xf numFmtId="0" fontId="0" fillId="0" borderId="2" xfId="0" applyBorder="1"/>
    <xf numFmtId="0" fontId="4" fillId="0" borderId="0" xfId="0" applyFont="1" applyAlignment="1">
      <alignment horizontal="center" wrapText="1"/>
    </xf>
    <xf numFmtId="165" fontId="5" fillId="0" borderId="0" xfId="1" applyNumberFormat="1" applyFont="1"/>
    <xf numFmtId="166" fontId="5" fillId="0" borderId="1" xfId="1" applyNumberFormat="1" applyFont="1" applyBorder="1"/>
    <xf numFmtId="166" fontId="5" fillId="0" borderId="0" xfId="1" applyNumberFormat="1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wrapText="1"/>
    </xf>
    <xf numFmtId="165" fontId="0" fillId="2" borderId="0" xfId="0" applyNumberFormat="1" applyFill="1"/>
    <xf numFmtId="0" fontId="0" fillId="2" borderId="1" xfId="0" applyFill="1" applyBorder="1"/>
    <xf numFmtId="0" fontId="0" fillId="2" borderId="2" xfId="0" applyFill="1" applyBorder="1"/>
    <xf numFmtId="0" fontId="2" fillId="0" borderId="0" xfId="0" applyFont="1" applyAlignment="1">
      <alignment wrapText="1"/>
    </xf>
    <xf numFmtId="3" fontId="0" fillId="0" borderId="2" xfId="0" applyNumberFormat="1" applyBorder="1"/>
    <xf numFmtId="168" fontId="0" fillId="0" borderId="0" xfId="0" applyNumberFormat="1" applyBorder="1"/>
    <xf numFmtId="168" fontId="0" fillId="0" borderId="1" xfId="0" applyNumberFormat="1" applyBorder="1"/>
    <xf numFmtId="0" fontId="6" fillId="0" borderId="0" xfId="0" applyFont="1"/>
    <xf numFmtId="0" fontId="3" fillId="2" borderId="0" xfId="0" applyFont="1" applyFill="1"/>
    <xf numFmtId="0" fontId="2" fillId="3" borderId="0" xfId="0" applyFont="1" applyFill="1" applyAlignment="1">
      <alignment wrapText="1"/>
    </xf>
    <xf numFmtId="0" fontId="2" fillId="4" borderId="0" xfId="0" applyFont="1" applyFill="1" applyAlignment="1">
      <alignment horizontal="center" wrapText="1"/>
    </xf>
    <xf numFmtId="0" fontId="2" fillId="5" borderId="0" xfId="0" applyFont="1" applyFill="1" applyAlignment="1">
      <alignment horizontal="center" wrapText="1"/>
    </xf>
    <xf numFmtId="0" fontId="4" fillId="5" borderId="0" xfId="0" applyFont="1" applyFill="1" applyAlignment="1">
      <alignment horizontal="center" wrapText="1"/>
    </xf>
    <xf numFmtId="0" fontId="2" fillId="4" borderId="0" xfId="0" applyFont="1" applyFill="1" applyAlignment="1">
      <alignment horizontal="right" wrapText="1"/>
    </xf>
    <xf numFmtId="0" fontId="2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3" fontId="0" fillId="3" borderId="0" xfId="0" applyNumberFormat="1" applyFont="1" applyFill="1" applyBorder="1" applyAlignment="1">
      <alignment horizontal="right" vertical="center" wrapText="1"/>
    </xf>
    <xf numFmtId="165" fontId="0" fillId="3" borderId="0" xfId="0" applyNumberFormat="1" applyFont="1" applyFill="1" applyBorder="1" applyAlignment="1">
      <alignment horizontal="right" vertical="center" wrapText="1"/>
    </xf>
    <xf numFmtId="168" fontId="0" fillId="3" borderId="0" xfId="0" applyNumberFormat="1" applyFill="1" applyBorder="1"/>
    <xf numFmtId="37" fontId="0" fillId="3" borderId="0" xfId="1" applyNumberFormat="1" applyFont="1" applyFill="1"/>
    <xf numFmtId="3" fontId="0" fillId="3" borderId="0" xfId="0" applyNumberFormat="1" applyFill="1"/>
    <xf numFmtId="0" fontId="0" fillId="3" borderId="0" xfId="0" applyFill="1"/>
    <xf numFmtId="166" fontId="0" fillId="5" borderId="0" xfId="1" applyNumberFormat="1" applyFont="1" applyFill="1"/>
    <xf numFmtId="165" fontId="5" fillId="5" borderId="0" xfId="1" applyNumberFormat="1" applyFont="1" applyFill="1"/>
    <xf numFmtId="165" fontId="0" fillId="5" borderId="0" xfId="0" applyNumberFormat="1" applyFill="1"/>
    <xf numFmtId="4" fontId="0" fillId="5" borderId="0" xfId="0" applyNumberFormat="1" applyFill="1"/>
    <xf numFmtId="166" fontId="0" fillId="5" borderId="0" xfId="0" applyNumberFormat="1" applyFill="1"/>
    <xf numFmtId="167" fontId="0" fillId="5" borderId="0" xfId="0" applyNumberFormat="1" applyFill="1"/>
    <xf numFmtId="166" fontId="0" fillId="4" borderId="0" xfId="1" applyNumberFormat="1" applyFont="1" applyFill="1"/>
    <xf numFmtId="167" fontId="0" fillId="4" borderId="0" xfId="0" applyNumberFormat="1" applyFill="1"/>
    <xf numFmtId="164" fontId="0" fillId="4" borderId="0" xfId="0" applyNumberFormat="1" applyFill="1"/>
    <xf numFmtId="165" fontId="0" fillId="4" borderId="0" xfId="2" applyNumberFormat="1" applyFont="1" applyFill="1"/>
    <xf numFmtId="166" fontId="0" fillId="4" borderId="0" xfId="0" applyNumberFormat="1" applyFill="1"/>
    <xf numFmtId="166" fontId="0" fillId="4" borderId="0" xfId="1" quotePrefix="1" applyNumberFormat="1" applyFont="1" applyFill="1" applyAlignment="1">
      <alignment horizontal="right"/>
    </xf>
    <xf numFmtId="165" fontId="0" fillId="4" borderId="0" xfId="1" quotePrefix="1" applyNumberFormat="1" applyFont="1" applyFill="1" applyAlignment="1">
      <alignment horizontal="right"/>
    </xf>
    <xf numFmtId="168" fontId="0" fillId="4" borderId="0" xfId="2" applyNumberFormat="1" applyFont="1" applyFill="1"/>
    <xf numFmtId="0" fontId="0" fillId="4" borderId="1" xfId="0" applyFill="1" applyBorder="1"/>
    <xf numFmtId="168" fontId="0" fillId="6" borderId="0" xfId="2" applyNumberFormat="1" applyFont="1" applyFill="1"/>
    <xf numFmtId="166" fontId="0" fillId="6" borderId="0" xfId="1" applyNumberFormat="1" applyFont="1" applyFill="1"/>
    <xf numFmtId="165" fontId="0" fillId="6" borderId="0" xfId="1" applyNumberFormat="1" applyFont="1" applyFill="1"/>
    <xf numFmtId="165" fontId="0" fillId="6" borderId="0" xfId="0" applyNumberFormat="1" applyFill="1"/>
    <xf numFmtId="166" fontId="0" fillId="6" borderId="0" xfId="0" applyNumberFormat="1" applyFill="1"/>
    <xf numFmtId="167" fontId="0" fillId="6" borderId="0" xfId="0" applyNumberFormat="1" applyFill="1"/>
    <xf numFmtId="3" fontId="0" fillId="0" borderId="0" xfId="0" applyNumberFormat="1"/>
    <xf numFmtId="3" fontId="0" fillId="0" borderId="0" xfId="0" applyNumberFormat="1" applyFont="1"/>
    <xf numFmtId="3" fontId="0" fillId="3" borderId="0" xfId="0" applyNumberFormat="1" applyFont="1" applyFill="1"/>
    <xf numFmtId="3" fontId="0" fillId="2" borderId="0" xfId="0" applyNumberFormat="1" applyFont="1" applyFill="1" applyBorder="1" applyAlignment="1">
      <alignment horizontal="right" vertical="center" wrapText="1"/>
    </xf>
    <xf numFmtId="0" fontId="0" fillId="0" borderId="0" xfId="0" applyFont="1"/>
    <xf numFmtId="9" fontId="0" fillId="0" borderId="0" xfId="0" applyNumberFormat="1"/>
    <xf numFmtId="168" fontId="0" fillId="5" borderId="0" xfId="0" applyNumberFormat="1" applyFill="1"/>
    <xf numFmtId="3" fontId="0" fillId="0" borderId="0" xfId="1" applyNumberFormat="1" applyFont="1"/>
    <xf numFmtId="167" fontId="0" fillId="0" borderId="0" xfId="0" applyNumberFormat="1"/>
    <xf numFmtId="0" fontId="7" fillId="0" borderId="0" xfId="0" applyFont="1"/>
    <xf numFmtId="0" fontId="8" fillId="0" borderId="0" xfId="0" applyFont="1"/>
    <xf numFmtId="0" fontId="9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CCCCFF"/>
      <color rgb="FFFF000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MA Merrimack Watershed</a:t>
            </a:r>
          </a:p>
          <a:p>
            <a:pPr>
              <a:defRPr sz="1200" baseline="0"/>
            </a:pPr>
            <a:r>
              <a:rPr lang="en-US" sz="1200" baseline="0"/>
              <a:t>Share of MA Population (2010)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Graphics!$A$5:$A$6</c:f>
              <c:strCache>
                <c:ptCount val="2"/>
                <c:pt idx="0">
                  <c:v>MA Merrimack towns </c:v>
                </c:pt>
                <c:pt idx="1">
                  <c:v>Rest of state</c:v>
                </c:pt>
              </c:strCache>
            </c:strRef>
          </c:cat>
          <c:val>
            <c:numRef>
              <c:f>Graphics!$B$5:$B$6</c:f>
              <c:numCache>
                <c:formatCode>0.0%</c:formatCode>
                <c:ptCount val="2"/>
                <c:pt idx="0">
                  <c:v>0.28599999999999998</c:v>
                </c:pt>
                <c:pt idx="1">
                  <c:v>0.71399999999999997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MA Merrimack Watershed</a:t>
            </a:r>
          </a:p>
          <a:p>
            <a:pPr>
              <a:defRPr sz="1200" baseline="0"/>
            </a:pPr>
            <a:r>
              <a:rPr lang="en-US" sz="1200" baseline="0"/>
              <a:t>Current Land Use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Graphics!$A$77:$A$79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Graphics!$B$77:$B$79</c:f>
              <c:numCache>
                <c:formatCode>#,##0</c:formatCode>
                <c:ptCount val="3"/>
                <c:pt idx="0">
                  <c:v>205680</c:v>
                </c:pt>
                <c:pt idx="1">
                  <c:v>250696</c:v>
                </c:pt>
                <c:pt idx="2">
                  <c:v>514161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Graphics!$A$77:$A$79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Graphics!$C$77:$C$79</c:f>
              <c:numCache>
                <c:formatCode>0%</c:formatCode>
                <c:ptCount val="3"/>
                <c:pt idx="0">
                  <c:v>0.21192391428662688</c:v>
                </c:pt>
                <c:pt idx="1">
                  <c:v>0.25830648393621264</c:v>
                </c:pt>
                <c:pt idx="2">
                  <c:v>0.52976960177716048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NH Merrimack Watershed</a:t>
            </a:r>
          </a:p>
          <a:p>
            <a:pPr>
              <a:defRPr sz="1200" baseline="0"/>
            </a:pPr>
            <a:r>
              <a:rPr lang="en-US" sz="1200" baseline="0"/>
              <a:t> If ALL Tier 1 Acres Conserved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Graphics!$A$91:$A$93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Graphics!$B$91:$B$93</c:f>
              <c:numCache>
                <c:formatCode>#,##0</c:formatCode>
                <c:ptCount val="3"/>
                <c:pt idx="0">
                  <c:v>251045</c:v>
                </c:pt>
                <c:pt idx="1">
                  <c:v>118853</c:v>
                </c:pt>
                <c:pt idx="2" formatCode="General">
                  <c:v>755457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Graphics!$A$91:$A$93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Graphics!$C$91:$C$93</c:f>
              <c:numCache>
                <c:formatCode>0%</c:formatCode>
                <c:ptCount val="3"/>
                <c:pt idx="0">
                  <c:v>0.22308071675160282</c:v>
                </c:pt>
                <c:pt idx="1">
                  <c:v>0.10561378409479676</c:v>
                </c:pt>
                <c:pt idx="2">
                  <c:v>0.67130549915360038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NH Merrimack Watershed</a:t>
            </a:r>
          </a:p>
          <a:p>
            <a:pPr>
              <a:defRPr sz="1200" baseline="0"/>
            </a:pPr>
            <a:r>
              <a:rPr lang="en-US" sz="1200" baseline="0"/>
              <a:t>If ALL Tier 1 and 2 Acres Conserved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Graphics!$A$98:$A$100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Graphics!$B$98:$B$100</c:f>
              <c:numCache>
                <c:formatCode>#,##0</c:formatCode>
                <c:ptCount val="3"/>
                <c:pt idx="0">
                  <c:v>495223</c:v>
                </c:pt>
                <c:pt idx="1">
                  <c:v>118853</c:v>
                </c:pt>
                <c:pt idx="2" formatCode="General">
                  <c:v>511279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Graphics!$A$98:$A$100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Graphics!$C$98:$C$100</c:f>
              <c:numCache>
                <c:formatCode>0%</c:formatCode>
                <c:ptCount val="3"/>
                <c:pt idx="0">
                  <c:v>0.44005935904670079</c:v>
                </c:pt>
                <c:pt idx="1">
                  <c:v>0.10561378409479676</c:v>
                </c:pt>
                <c:pt idx="2">
                  <c:v>0.45432685685850244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NH Merrimack Towns - if all Tier 1 and Tier 2 AND Tier 3 Acres Conserved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Graphics!$A$105:$A$107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Graphics!$B$105:$B$107</c:f>
              <c:numCache>
                <c:formatCode>#,##0</c:formatCode>
                <c:ptCount val="3"/>
                <c:pt idx="0">
                  <c:v>757406</c:v>
                </c:pt>
                <c:pt idx="1">
                  <c:v>118853</c:v>
                </c:pt>
                <c:pt idx="2" formatCode="General">
                  <c:v>249096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Graphics!$A$105:$A$107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Graphics!$C$105:$C$107</c:f>
              <c:numCache>
                <c:formatCode>0%</c:formatCode>
                <c:ptCount val="3"/>
                <c:pt idx="0">
                  <c:v>0.67303739708803001</c:v>
                </c:pt>
                <c:pt idx="1">
                  <c:v>0.10561378409479676</c:v>
                </c:pt>
                <c:pt idx="2">
                  <c:v>0.22134881881717325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Merrimack Watershed (MA and</a:t>
            </a:r>
            <a:r>
              <a:rPr lang="en-US" sz="1200" baseline="0"/>
              <a:t> NH</a:t>
            </a:r>
            <a:r>
              <a:rPr lang="en-US" sz="1200"/>
              <a:t>)</a:t>
            </a:r>
          </a:p>
          <a:p>
            <a:pPr>
              <a:defRPr sz="1200"/>
            </a:pPr>
            <a:r>
              <a:rPr lang="en-US" sz="1200"/>
              <a:t>Current Land Use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Graphics!$A$83:$A$85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Graphics!$B$83:$B$85</c:f>
              <c:numCache>
                <c:formatCode>#,##0</c:formatCode>
                <c:ptCount val="3"/>
                <c:pt idx="0">
                  <c:v>369783</c:v>
                </c:pt>
                <c:pt idx="1">
                  <c:v>369549</c:v>
                </c:pt>
                <c:pt idx="2">
                  <c:v>1356560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Graphics!$A$83:$A$85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Graphics!$C$83:$C$85</c:f>
              <c:numCache>
                <c:formatCode>0%</c:formatCode>
                <c:ptCount val="3"/>
                <c:pt idx="0">
                  <c:v>0.1764322779990572</c:v>
                </c:pt>
                <c:pt idx="1">
                  <c:v>0.17632063102488105</c:v>
                </c:pt>
                <c:pt idx="2">
                  <c:v>0.6472470909760617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Merrimack Watershed (MA and NH) Conservation Focus Areas by % of Land Area</a:t>
            </a:r>
          </a:p>
        </c:rich>
      </c:tx>
      <c:overlay val="0"/>
    </c:title>
    <c:autoTitleDeleted val="0"/>
    <c:plotArea>
      <c:layout/>
      <c:doughnut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Graphics!$A$43:$A$46</c:f>
              <c:strCache>
                <c:ptCount val="4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  <c:pt idx="3">
                  <c:v>All other acres</c:v>
                </c:pt>
              </c:strCache>
            </c:strRef>
          </c:cat>
          <c:val>
            <c:numRef>
              <c:f>Graphics!$B$43:$B$46</c:f>
              <c:numCache>
                <c:formatCode>General</c:formatCode>
                <c:ptCount val="4"/>
                <c:pt idx="0">
                  <c:v>11.9</c:v>
                </c:pt>
                <c:pt idx="1">
                  <c:v>21.1</c:v>
                </c:pt>
                <c:pt idx="2">
                  <c:v>21</c:v>
                </c:pt>
                <c:pt idx="3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Merrimack Watershed (MA and NH)  </a:t>
            </a:r>
          </a:p>
          <a:p>
            <a:pPr>
              <a:defRPr/>
            </a:pPr>
            <a:r>
              <a:rPr lang="en-US" sz="1200"/>
              <a:t>If ALL Tier 1 Acres Conserved &amp; </a:t>
            </a:r>
          </a:p>
          <a:p>
            <a:pPr>
              <a:defRPr/>
            </a:pPr>
            <a:r>
              <a:rPr lang="en-US" sz="1200"/>
              <a:t>Developed Land Doubles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6781496062992129E-2"/>
          <c:y val="0.325713521920871"/>
          <c:w val="0.71286089238845141"/>
          <c:h val="0.60135073393603578"/>
        </c:manualLayout>
      </c:layout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Graphics!$A$111:$A$113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Graphics!$B$111:$B$113</c:f>
              <c:numCache>
                <c:formatCode>#,##0</c:formatCode>
                <c:ptCount val="3"/>
                <c:pt idx="0">
                  <c:v>521106</c:v>
                </c:pt>
                <c:pt idx="1">
                  <c:v>739098</c:v>
                </c:pt>
                <c:pt idx="2">
                  <c:v>835688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Graphics!$A$111:$A$113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Graphics!$C$111:$C$113</c:f>
              <c:numCache>
                <c:formatCode>0%</c:formatCode>
                <c:ptCount val="3"/>
                <c:pt idx="0">
                  <c:v>0.24863208600443151</c:v>
                </c:pt>
                <c:pt idx="1">
                  <c:v>0.35264126204976209</c:v>
                </c:pt>
                <c:pt idx="2">
                  <c:v>0.39872665194580637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Merrimack Watershed (MA and NH) </a:t>
            </a:r>
          </a:p>
          <a:p>
            <a:pPr>
              <a:defRPr/>
            </a:pPr>
            <a:r>
              <a:rPr lang="en-US" sz="1200"/>
              <a:t>If ALL Tier 1 Acres and HALF of Tier 2 Acres Conserved &amp; Developed Land Doubles</a:t>
            </a:r>
          </a:p>
        </c:rich>
      </c:tx>
      <c:layout>
        <c:manualLayout>
          <c:xMode val="edge"/>
          <c:yMode val="edge"/>
          <c:x val="0.12314222440944882"/>
          <c:y val="3.7037037037037035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9837051618547685E-2"/>
          <c:y val="0.33188636142704386"/>
          <c:w val="0.71286089238845141"/>
          <c:h val="0.60135073393603578"/>
        </c:manualLayout>
      </c:layout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Graphics!$A$117:$A$119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Graphics!$B$117:$B$119</c:f>
              <c:numCache>
                <c:formatCode>#,##0</c:formatCode>
                <c:ptCount val="3"/>
                <c:pt idx="0">
                  <c:v>693782</c:v>
                </c:pt>
                <c:pt idx="1">
                  <c:v>739098</c:v>
                </c:pt>
                <c:pt idx="2">
                  <c:v>663012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Graphics!$A$117:$A$119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Graphics!$C$117:$C$119</c:f>
              <c:numCache>
                <c:formatCode>0%</c:formatCode>
                <c:ptCount val="3"/>
                <c:pt idx="0">
                  <c:v>0.33101991896529021</c:v>
                </c:pt>
                <c:pt idx="1">
                  <c:v>0.35264126204976209</c:v>
                </c:pt>
                <c:pt idx="2">
                  <c:v>0.3163388189849477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Merrimack Watershed (MA and</a:t>
            </a:r>
            <a:r>
              <a:rPr lang="en-US" sz="1200" baseline="0"/>
              <a:t> NH</a:t>
            </a:r>
            <a:r>
              <a:rPr lang="en-US" sz="1200"/>
              <a:t>)</a:t>
            </a:r>
          </a:p>
          <a:p>
            <a:pPr>
              <a:defRPr sz="1200"/>
            </a:pPr>
            <a:r>
              <a:rPr lang="en-US" sz="1200"/>
              <a:t>Current Land Use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Graphics!$A$83:$A$85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Graphics!$B$83:$B$85</c:f>
              <c:numCache>
                <c:formatCode>#,##0</c:formatCode>
                <c:ptCount val="3"/>
                <c:pt idx="0">
                  <c:v>369783</c:v>
                </c:pt>
                <c:pt idx="1">
                  <c:v>369549</c:v>
                </c:pt>
                <c:pt idx="2">
                  <c:v>1356560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Graphics!$A$83:$A$85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Graphics!$C$83:$C$85</c:f>
              <c:numCache>
                <c:formatCode>0%</c:formatCode>
                <c:ptCount val="3"/>
                <c:pt idx="0">
                  <c:v>0.1764322779990572</c:v>
                </c:pt>
                <c:pt idx="1">
                  <c:v>0.17632063102488105</c:v>
                </c:pt>
                <c:pt idx="2">
                  <c:v>0.6472470909760617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Conservation Priority</a:t>
            </a:r>
            <a:r>
              <a:rPr lang="en-US" sz="1200" baseline="0"/>
              <a:t> Areas</a:t>
            </a:r>
          </a:p>
          <a:p>
            <a:pPr>
              <a:defRPr sz="1200"/>
            </a:pPr>
            <a:r>
              <a:rPr lang="en-US" sz="1200" baseline="0"/>
              <a:t>Current Protection Status (2012)</a:t>
            </a:r>
            <a:endParaRPr lang="en-US" sz="1200"/>
          </a:p>
        </c:rich>
      </c:tx>
      <c:layout>
        <c:manualLayout>
          <c:xMode val="edge"/>
          <c:yMode val="edge"/>
          <c:x val="0.20719624890638672"/>
          <c:y val="4.938271604938271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Graphics!$B$63</c:f>
              <c:strCache>
                <c:ptCount val="1"/>
                <c:pt idx="0">
                  <c:v>Conserved</c:v>
                </c:pt>
              </c:strCache>
            </c:strRef>
          </c:tx>
          <c:invertIfNegative val="0"/>
          <c:cat>
            <c:strRef>
              <c:f>Graphics!$A$64:$A$66</c:f>
              <c:strCache>
                <c:ptCount val="3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</c:strCache>
            </c:strRef>
          </c:cat>
          <c:val>
            <c:numRef>
              <c:f>Graphics!$B$64:$B$66</c:f>
              <c:numCache>
                <c:formatCode>0%</c:formatCode>
                <c:ptCount val="3"/>
                <c:pt idx="0">
                  <c:v>0.39</c:v>
                </c:pt>
                <c:pt idx="1">
                  <c:v>0.22</c:v>
                </c:pt>
                <c:pt idx="2">
                  <c:v>0.16</c:v>
                </c:pt>
              </c:numCache>
            </c:numRef>
          </c:val>
        </c:ser>
        <c:ser>
          <c:idx val="1"/>
          <c:order val="1"/>
          <c:tx>
            <c:strRef>
              <c:f>Graphics!$C$63</c:f>
              <c:strCache>
                <c:ptCount val="1"/>
                <c:pt idx="0">
                  <c:v>Not Conserved</c:v>
                </c:pt>
              </c:strCache>
            </c:strRef>
          </c:tx>
          <c:invertIfNegative val="0"/>
          <c:cat>
            <c:strRef>
              <c:f>Graphics!$A$64:$A$66</c:f>
              <c:strCache>
                <c:ptCount val="3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</c:strCache>
            </c:strRef>
          </c:cat>
          <c:val>
            <c:numRef>
              <c:f>Graphics!$C$64:$C$66</c:f>
              <c:numCache>
                <c:formatCode>0%</c:formatCode>
                <c:ptCount val="3"/>
                <c:pt idx="0">
                  <c:v>0.61</c:v>
                </c:pt>
                <c:pt idx="1">
                  <c:v>0.78</c:v>
                </c:pt>
                <c:pt idx="2">
                  <c:v>0.84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3656832"/>
        <c:axId val="123662720"/>
        <c:axId val="0"/>
      </c:bar3DChart>
      <c:catAx>
        <c:axId val="123656832"/>
        <c:scaling>
          <c:orientation val="minMax"/>
        </c:scaling>
        <c:delete val="0"/>
        <c:axPos val="b"/>
        <c:majorTickMark val="none"/>
        <c:minorTickMark val="none"/>
        <c:tickLblPos val="nextTo"/>
        <c:crossAx val="123662720"/>
        <c:crosses val="autoZero"/>
        <c:auto val="1"/>
        <c:lblAlgn val="ctr"/>
        <c:lblOffset val="100"/>
        <c:noMultiLvlLbl val="0"/>
      </c:catAx>
      <c:valAx>
        <c:axId val="1236627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2365683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NH Merrimack Watershed</a:t>
            </a:r>
          </a:p>
          <a:p>
            <a:pPr>
              <a:defRPr sz="1200" baseline="0"/>
            </a:pPr>
            <a:r>
              <a:rPr lang="en-US" sz="1200" baseline="0"/>
              <a:t>Share of NH Population (2010)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Graphics!$A$8:$A$9</c:f>
              <c:strCache>
                <c:ptCount val="2"/>
                <c:pt idx="0">
                  <c:v>NH Merrimack towns</c:v>
                </c:pt>
                <c:pt idx="1">
                  <c:v>Rest of state</c:v>
                </c:pt>
              </c:strCache>
            </c:strRef>
          </c:cat>
          <c:val>
            <c:numRef>
              <c:f>Graphics!$B$8:$B$9</c:f>
              <c:numCache>
                <c:formatCode>0.0%</c:formatCode>
                <c:ptCount val="2"/>
                <c:pt idx="0">
                  <c:v>0.56799999999999995</c:v>
                </c:pt>
                <c:pt idx="1">
                  <c:v>0.43200000000000005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MA Merrimack Watershed</a:t>
            </a:r>
          </a:p>
          <a:p>
            <a:pPr>
              <a:defRPr sz="1200" baseline="0"/>
            </a:pPr>
            <a:r>
              <a:rPr lang="en-US" sz="1200" baseline="0"/>
              <a:t>Share of MA Population Gain (2000-2010)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Graphics!$A$16:$A$17</c:f>
              <c:strCache>
                <c:ptCount val="2"/>
                <c:pt idx="0">
                  <c:v>MA Merrimack Towns</c:v>
                </c:pt>
                <c:pt idx="1">
                  <c:v>Rest of state</c:v>
                </c:pt>
              </c:strCache>
            </c:strRef>
          </c:cat>
          <c:val>
            <c:numRef>
              <c:f>Graphics!$B$16:$B$17</c:f>
              <c:numCache>
                <c:formatCode>#,##0</c:formatCode>
                <c:ptCount val="2"/>
                <c:pt idx="0">
                  <c:v>72714</c:v>
                </c:pt>
                <c:pt idx="1">
                  <c:v>125818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NH Merrimack Watershed</a:t>
            </a:r>
          </a:p>
          <a:p>
            <a:pPr>
              <a:defRPr sz="1200" baseline="0"/>
            </a:pPr>
            <a:r>
              <a:rPr lang="en-US" sz="1200" baseline="0"/>
              <a:t>Share of NH Population Gain (2000-2010)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Graphics!$A$20:$A$21</c:f>
              <c:strCache>
                <c:ptCount val="2"/>
                <c:pt idx="0">
                  <c:v>NH Merrimack Towns</c:v>
                </c:pt>
                <c:pt idx="1">
                  <c:v>Rest of state</c:v>
                </c:pt>
              </c:strCache>
            </c:strRef>
          </c:cat>
          <c:val>
            <c:numRef>
              <c:f>Graphics!$B$20:$B$21</c:f>
              <c:numCache>
                <c:formatCode>#,##0</c:formatCode>
                <c:ptCount val="2"/>
                <c:pt idx="0">
                  <c:v>41944</c:v>
                </c:pt>
                <c:pt idx="1">
                  <c:v>38739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MA Merrimack Watershed </a:t>
            </a:r>
          </a:p>
          <a:p>
            <a:pPr>
              <a:defRPr sz="1200" baseline="0"/>
            </a:pPr>
            <a:r>
              <a:rPr lang="en-US" sz="1200" baseline="0"/>
              <a:t>Conservation Priority Areas as % of Land</a:t>
            </a:r>
          </a:p>
        </c:rich>
      </c:tx>
      <c:layout>
        <c:manualLayout>
          <c:xMode val="edge"/>
          <c:yMode val="edge"/>
          <c:x val="0.17017361111111112"/>
          <c:y val="4.9382716049382713E-2"/>
        </c:manualLayout>
      </c:layout>
      <c:overlay val="0"/>
    </c:title>
    <c:autoTitleDeleted val="0"/>
    <c:plotArea>
      <c:layout/>
      <c:doughnut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Graphics!$A$31:$A$34</c:f>
              <c:strCache>
                <c:ptCount val="4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  <c:pt idx="3">
                  <c:v>All other acres</c:v>
                </c:pt>
              </c:strCache>
            </c:strRef>
          </c:cat>
          <c:val>
            <c:numRef>
              <c:f>Graphics!$B$31:$B$34</c:f>
              <c:numCache>
                <c:formatCode>General</c:formatCode>
                <c:ptCount val="4"/>
                <c:pt idx="0">
                  <c:v>14</c:v>
                </c:pt>
                <c:pt idx="1">
                  <c:v>15.1</c:v>
                </c:pt>
                <c:pt idx="2">
                  <c:v>14.2</c:v>
                </c:pt>
                <c:pt idx="3">
                  <c:v>56.7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NH Merrimack Watershed</a:t>
            </a:r>
          </a:p>
          <a:p>
            <a:pPr>
              <a:defRPr sz="1200" baseline="0"/>
            </a:pPr>
            <a:r>
              <a:rPr lang="en-US" sz="1200" baseline="0"/>
              <a:t>Conservation Priority Areas as % of Land</a:t>
            </a:r>
          </a:p>
        </c:rich>
      </c:tx>
      <c:overlay val="0"/>
    </c:title>
    <c:autoTitleDeleted val="0"/>
    <c:plotArea>
      <c:layout/>
      <c:doughnut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26%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27%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37%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Graphics!$A$37:$A$40</c:f>
              <c:strCache>
                <c:ptCount val="4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  <c:pt idx="3">
                  <c:v>All other acres</c:v>
                </c:pt>
              </c:strCache>
            </c:strRef>
          </c:cat>
          <c:val>
            <c:numRef>
              <c:f>Graphics!$B$37:$B$40</c:f>
              <c:numCache>
                <c:formatCode>General</c:formatCode>
                <c:ptCount val="4"/>
                <c:pt idx="0">
                  <c:v>10.1</c:v>
                </c:pt>
                <c:pt idx="1">
                  <c:v>26.4</c:v>
                </c:pt>
                <c:pt idx="2">
                  <c:v>27</c:v>
                </c:pt>
                <c:pt idx="3">
                  <c:v>36.5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Conservation Priority Areas</a:t>
            </a:r>
          </a:p>
          <a:p>
            <a:pPr>
              <a:defRPr sz="1200" baseline="0"/>
            </a:pPr>
            <a:r>
              <a:rPr lang="en-US" sz="1200" baseline="0"/>
              <a:t>Current Protection Status - MA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8194444444444448E-2"/>
          <c:y val="0.30483279867794305"/>
          <c:w val="0.92361111111111116"/>
          <c:h val="0.5405273646349761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Graphics!$B$51</c:f>
              <c:strCache>
                <c:ptCount val="1"/>
                <c:pt idx="0">
                  <c:v>Conserved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888888888888888E-2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14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333333333333332E-3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Graphics!$A$52:$A$54</c:f>
              <c:strCache>
                <c:ptCount val="3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</c:strCache>
            </c:strRef>
          </c:cat>
          <c:val>
            <c:numRef>
              <c:f>Graphics!$B$52:$B$54</c:f>
              <c:numCache>
                <c:formatCode>0%</c:formatCode>
                <c:ptCount val="3"/>
                <c:pt idx="0">
                  <c:v>0.51700000000000002</c:v>
                </c:pt>
                <c:pt idx="1">
                  <c:v>0.307</c:v>
                </c:pt>
                <c:pt idx="2">
                  <c:v>0.20499999999999999</c:v>
                </c:pt>
              </c:numCache>
            </c:numRef>
          </c:val>
        </c:ser>
        <c:ser>
          <c:idx val="1"/>
          <c:order val="1"/>
          <c:tx>
            <c:strRef>
              <c:f>Graphics!$C$51</c:f>
              <c:strCache>
                <c:ptCount val="1"/>
                <c:pt idx="0">
                  <c:v>Not Conserved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888888888888888E-2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666666666666666E-2"/>
                  <c:y val="-2.31481481481481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666666666666666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Graphics!$A$52:$A$54</c:f>
              <c:strCache>
                <c:ptCount val="3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</c:strCache>
            </c:strRef>
          </c:cat>
          <c:val>
            <c:numRef>
              <c:f>Graphics!$C$52:$C$54</c:f>
              <c:numCache>
                <c:formatCode>0%</c:formatCode>
                <c:ptCount val="3"/>
                <c:pt idx="0">
                  <c:v>0.48299999999999998</c:v>
                </c:pt>
                <c:pt idx="1">
                  <c:v>0.69299999999999995</c:v>
                </c:pt>
                <c:pt idx="2">
                  <c:v>0.79500000000000004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19793152"/>
        <c:axId val="119794688"/>
        <c:axId val="0"/>
      </c:bar3DChart>
      <c:catAx>
        <c:axId val="119793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19794688"/>
        <c:crosses val="autoZero"/>
        <c:auto val="1"/>
        <c:lblAlgn val="ctr"/>
        <c:lblOffset val="100"/>
        <c:noMultiLvlLbl val="0"/>
      </c:catAx>
      <c:valAx>
        <c:axId val="11979468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1979315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Conservation Priority Areas</a:t>
            </a:r>
          </a:p>
          <a:p>
            <a:pPr>
              <a:defRPr sz="1200" baseline="0"/>
            </a:pPr>
            <a:r>
              <a:rPr lang="en-US" sz="1200" baseline="0"/>
              <a:t>Current Protection Status - NH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8194444444444448E-2"/>
          <c:y val="0.3480426752211529"/>
          <c:w val="0.92361111111111116"/>
          <c:h val="0.4973174880917662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Graphics!$B$57</c:f>
              <c:strCache>
                <c:ptCount val="1"/>
                <c:pt idx="0">
                  <c:v>Conserved</c:v>
                </c:pt>
              </c:strCache>
            </c:strRef>
          </c:tx>
          <c:invertIfNegative val="0"/>
          <c:cat>
            <c:strRef>
              <c:f>Graphics!$A$58:$A$60</c:f>
              <c:strCache>
                <c:ptCount val="3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</c:strCache>
            </c:strRef>
          </c:cat>
          <c:val>
            <c:numRef>
              <c:f>Graphics!$B$58:$B$60</c:f>
              <c:numCache>
                <c:formatCode>0%</c:formatCode>
                <c:ptCount val="3"/>
                <c:pt idx="0">
                  <c:v>0.245</c:v>
                </c:pt>
                <c:pt idx="1">
                  <c:v>0.17799999999999999</c:v>
                </c:pt>
                <c:pt idx="2">
                  <c:v>0.13600000000000001</c:v>
                </c:pt>
              </c:numCache>
            </c:numRef>
          </c:val>
        </c:ser>
        <c:ser>
          <c:idx val="1"/>
          <c:order val="1"/>
          <c:tx>
            <c:strRef>
              <c:f>Graphics!$C$57</c:f>
              <c:strCache>
                <c:ptCount val="1"/>
                <c:pt idx="0">
                  <c:v>Not Conserved</c:v>
                </c:pt>
              </c:strCache>
            </c:strRef>
          </c:tx>
          <c:invertIfNegative val="0"/>
          <c:cat>
            <c:strRef>
              <c:f>Graphics!$A$58:$A$60</c:f>
              <c:strCache>
                <c:ptCount val="3"/>
                <c:pt idx="0">
                  <c:v>Tier 1</c:v>
                </c:pt>
                <c:pt idx="1">
                  <c:v>Tier 2</c:v>
                </c:pt>
                <c:pt idx="2">
                  <c:v>Tier 3</c:v>
                </c:pt>
              </c:strCache>
            </c:strRef>
          </c:cat>
          <c:val>
            <c:numRef>
              <c:f>Graphics!$C$58:$C$60</c:f>
              <c:numCache>
                <c:formatCode>0%</c:formatCode>
                <c:ptCount val="3"/>
                <c:pt idx="0">
                  <c:v>0.755</c:v>
                </c:pt>
                <c:pt idx="1">
                  <c:v>0.82199999999999995</c:v>
                </c:pt>
                <c:pt idx="2">
                  <c:v>0.86399999999999999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2637696"/>
        <c:axId val="122668160"/>
        <c:axId val="0"/>
      </c:bar3DChart>
      <c:catAx>
        <c:axId val="12263769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2668160"/>
        <c:crosses val="autoZero"/>
        <c:auto val="1"/>
        <c:lblAlgn val="ctr"/>
        <c:lblOffset val="100"/>
        <c:noMultiLvlLbl val="0"/>
      </c:catAx>
      <c:valAx>
        <c:axId val="12266816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2263769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 NH Merrimack Watershed</a:t>
            </a:r>
          </a:p>
          <a:p>
            <a:pPr>
              <a:defRPr sz="1200" baseline="0"/>
            </a:pPr>
            <a:r>
              <a:rPr lang="en-US" sz="1200" baseline="0"/>
              <a:t>Current Land Use 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Graphics!$A$71:$A$73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Graphics!$B$71:$B$73</c:f>
              <c:numCache>
                <c:formatCode>#,##0</c:formatCode>
                <c:ptCount val="3"/>
                <c:pt idx="0">
                  <c:v>164103</c:v>
                </c:pt>
                <c:pt idx="1">
                  <c:v>118853</c:v>
                </c:pt>
                <c:pt idx="2" formatCode="General">
                  <c:v>842399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Graphics!$A$71:$A$73</c:f>
              <c:strCache>
                <c:ptCount val="3"/>
                <c:pt idx="0">
                  <c:v>Conserved land</c:v>
                </c:pt>
                <c:pt idx="1">
                  <c:v>Developed land</c:v>
                </c:pt>
                <c:pt idx="2">
                  <c:v>Other land</c:v>
                </c:pt>
              </c:strCache>
            </c:strRef>
          </c:cat>
          <c:val>
            <c:numRef>
              <c:f>Graphics!$C$71:$C$73</c:f>
              <c:numCache>
                <c:formatCode>0%</c:formatCode>
                <c:ptCount val="3"/>
                <c:pt idx="0">
                  <c:v>0.14582331797521672</c:v>
                </c:pt>
                <c:pt idx="1">
                  <c:v>0.10561378409479676</c:v>
                </c:pt>
                <c:pt idx="2">
                  <c:v>0.74856289792998654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0</xdr:row>
      <xdr:rowOff>19050</xdr:rowOff>
    </xdr:from>
    <xdr:to>
      <xdr:col>9</xdr:col>
      <xdr:colOff>600075</xdr:colOff>
      <xdr:row>10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371474</xdr:colOff>
      <xdr:row>0</xdr:row>
      <xdr:rowOff>0</xdr:rowOff>
    </xdr:from>
    <xdr:to>
      <xdr:col>16</xdr:col>
      <xdr:colOff>371474</xdr:colOff>
      <xdr:row>10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9524</xdr:colOff>
      <xdr:row>14</xdr:row>
      <xdr:rowOff>71437</xdr:rowOff>
    </xdr:from>
    <xdr:to>
      <xdr:col>10</xdr:col>
      <xdr:colOff>9524</xdr:colOff>
      <xdr:row>25</xdr:row>
      <xdr:rowOff>33337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380998</xdr:colOff>
      <xdr:row>14</xdr:row>
      <xdr:rowOff>80961</xdr:rowOff>
    </xdr:from>
    <xdr:to>
      <xdr:col>16</xdr:col>
      <xdr:colOff>380998</xdr:colOff>
      <xdr:row>25</xdr:row>
      <xdr:rowOff>42861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9525</xdr:colOff>
      <xdr:row>29</xdr:row>
      <xdr:rowOff>14287</xdr:rowOff>
    </xdr:from>
    <xdr:to>
      <xdr:col>10</xdr:col>
      <xdr:colOff>9525</xdr:colOff>
      <xdr:row>39</xdr:row>
      <xdr:rowOff>166687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390525</xdr:colOff>
      <xdr:row>28</xdr:row>
      <xdr:rowOff>176212</xdr:rowOff>
    </xdr:from>
    <xdr:to>
      <xdr:col>16</xdr:col>
      <xdr:colOff>390525</xdr:colOff>
      <xdr:row>39</xdr:row>
      <xdr:rowOff>138112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</xdr:colOff>
      <xdr:row>49</xdr:row>
      <xdr:rowOff>166687</xdr:rowOff>
    </xdr:from>
    <xdr:to>
      <xdr:col>10</xdr:col>
      <xdr:colOff>19050</xdr:colOff>
      <xdr:row>60</xdr:row>
      <xdr:rowOff>128587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209550</xdr:colOff>
      <xdr:row>49</xdr:row>
      <xdr:rowOff>185737</xdr:rowOff>
    </xdr:from>
    <xdr:to>
      <xdr:col>16</xdr:col>
      <xdr:colOff>209550</xdr:colOff>
      <xdr:row>60</xdr:row>
      <xdr:rowOff>147637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28574</xdr:colOff>
      <xdr:row>70</xdr:row>
      <xdr:rowOff>14287</xdr:rowOff>
    </xdr:from>
    <xdr:to>
      <xdr:col>10</xdr:col>
      <xdr:colOff>28574</xdr:colOff>
      <xdr:row>80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419100</xdr:colOff>
      <xdr:row>70</xdr:row>
      <xdr:rowOff>23812</xdr:rowOff>
    </xdr:from>
    <xdr:to>
      <xdr:col>16</xdr:col>
      <xdr:colOff>419100</xdr:colOff>
      <xdr:row>80</xdr:row>
      <xdr:rowOff>176212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9525</xdr:colOff>
      <xdr:row>89</xdr:row>
      <xdr:rowOff>33337</xdr:rowOff>
    </xdr:from>
    <xdr:to>
      <xdr:col>10</xdr:col>
      <xdr:colOff>9525</xdr:colOff>
      <xdr:row>99</xdr:row>
      <xdr:rowOff>185737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381000</xdr:colOff>
      <xdr:row>89</xdr:row>
      <xdr:rowOff>14287</xdr:rowOff>
    </xdr:from>
    <xdr:to>
      <xdr:col>16</xdr:col>
      <xdr:colOff>381000</xdr:colOff>
      <xdr:row>99</xdr:row>
      <xdr:rowOff>166687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76200</xdr:colOff>
      <xdr:row>89</xdr:row>
      <xdr:rowOff>9525</xdr:rowOff>
    </xdr:from>
    <xdr:to>
      <xdr:col>23</xdr:col>
      <xdr:colOff>76200</xdr:colOff>
      <xdr:row>99</xdr:row>
      <xdr:rowOff>161925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85725</xdr:colOff>
      <xdr:row>70</xdr:row>
      <xdr:rowOff>4762</xdr:rowOff>
    </xdr:from>
    <xdr:to>
      <xdr:col>23</xdr:col>
      <xdr:colOff>85725</xdr:colOff>
      <xdr:row>80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314325</xdr:colOff>
      <xdr:row>28</xdr:row>
      <xdr:rowOff>185737</xdr:rowOff>
    </xdr:from>
    <xdr:to>
      <xdr:col>23</xdr:col>
      <xdr:colOff>314325</xdr:colOff>
      <xdr:row>39</xdr:row>
      <xdr:rowOff>147637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485775</xdr:colOff>
      <xdr:row>111</xdr:row>
      <xdr:rowOff>157162</xdr:rowOff>
    </xdr:from>
    <xdr:to>
      <xdr:col>12</xdr:col>
      <xdr:colOff>485775</xdr:colOff>
      <xdr:row>122</xdr:row>
      <xdr:rowOff>119062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13</xdr:col>
      <xdr:colOff>114300</xdr:colOff>
      <xdr:row>111</xdr:row>
      <xdr:rowOff>123825</xdr:rowOff>
    </xdr:from>
    <xdr:to>
      <xdr:col>19</xdr:col>
      <xdr:colOff>114300</xdr:colOff>
      <xdr:row>122</xdr:row>
      <xdr:rowOff>85725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485775</xdr:colOff>
      <xdr:row>100</xdr:row>
      <xdr:rowOff>123825</xdr:rowOff>
    </xdr:from>
    <xdr:to>
      <xdr:col>12</xdr:col>
      <xdr:colOff>485775</xdr:colOff>
      <xdr:row>111</xdr:row>
      <xdr:rowOff>85725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400050</xdr:colOff>
      <xdr:row>49</xdr:row>
      <xdr:rowOff>185737</xdr:rowOff>
    </xdr:from>
    <xdr:to>
      <xdr:col>22</xdr:col>
      <xdr:colOff>400050</xdr:colOff>
      <xdr:row>60</xdr:row>
      <xdr:rowOff>147637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98"/>
  <sheetViews>
    <sheetView tabSelected="1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AE202" sqref="Z195:AE202"/>
    </sheetView>
  </sheetViews>
  <sheetFormatPr defaultRowHeight="15" x14ac:dyDescent="0.25"/>
  <cols>
    <col min="1" max="1" width="16.85546875" bestFit="1" customWidth="1"/>
    <col min="3" max="3" width="11.7109375" customWidth="1"/>
    <col min="4" max="4" width="11.5703125" customWidth="1"/>
    <col min="5" max="5" width="8.5703125" customWidth="1"/>
    <col min="6" max="6" width="8" customWidth="1"/>
    <col min="7" max="7" width="10.28515625" customWidth="1"/>
    <col min="8" max="8" width="5" customWidth="1"/>
    <col min="9" max="10" width="12.85546875" customWidth="1"/>
    <col min="11" max="11" width="11" style="24" customWidth="1"/>
    <col min="12" max="12" width="12.42578125" customWidth="1"/>
    <col min="13" max="14" width="7.140625" customWidth="1"/>
    <col min="15" max="15" width="11.7109375" customWidth="1"/>
    <col min="16" max="16" width="6.42578125" customWidth="1"/>
    <col min="17" max="17" width="10.85546875" customWidth="1"/>
    <col min="18" max="18" width="7.42578125" customWidth="1"/>
    <col min="19" max="19" width="4.42578125" style="25" customWidth="1"/>
    <col min="20" max="20" width="11.28515625" customWidth="1"/>
    <col min="21" max="21" width="8.42578125" customWidth="1"/>
    <col min="22" max="22" width="3.42578125" customWidth="1"/>
    <col min="23" max="23" width="11.28515625" customWidth="1"/>
    <col min="24" max="24" width="8" customWidth="1"/>
    <col min="25" max="25" width="3.85546875" customWidth="1"/>
    <col min="26" max="26" width="11.5703125" customWidth="1"/>
    <col min="27" max="27" width="8.140625" customWidth="1"/>
    <col min="28" max="28" width="5.140625" customWidth="1"/>
    <col min="29" max="29" width="11.42578125" customWidth="1"/>
    <col min="30" max="30" width="6.85546875" customWidth="1"/>
    <col min="31" max="31" width="10.5703125" customWidth="1"/>
    <col min="32" max="32" width="7.28515625" customWidth="1"/>
    <col min="33" max="33" width="4.42578125" customWidth="1"/>
    <col min="34" max="34" width="11.42578125" customWidth="1"/>
    <col min="35" max="35" width="6.7109375" customWidth="1"/>
    <col min="36" max="36" width="10.28515625" customWidth="1"/>
    <col min="37" max="37" width="7" customWidth="1"/>
    <col min="38" max="38" width="4" customWidth="1"/>
    <col min="39" max="39" width="10.85546875" customWidth="1"/>
    <col min="40" max="40" width="7.140625" customWidth="1"/>
    <col min="41" max="41" width="10.7109375" customWidth="1"/>
    <col min="42" max="42" width="7.140625" customWidth="1"/>
    <col min="43" max="43" width="5.140625" customWidth="1"/>
    <col min="44" max="46" width="12.85546875" customWidth="1"/>
    <col min="47" max="47" width="13.5703125" customWidth="1"/>
  </cols>
  <sheetData>
    <row r="1" spans="1:47" ht="33" customHeight="1" x14ac:dyDescent="0.35">
      <c r="A1" s="81" t="s">
        <v>249</v>
      </c>
    </row>
    <row r="2" spans="1:47" ht="18.75" customHeight="1" x14ac:dyDescent="0.3">
      <c r="A2" s="80" t="s">
        <v>250</v>
      </c>
    </row>
    <row r="3" spans="1:47" ht="19.5" customHeight="1" x14ac:dyDescent="0.25">
      <c r="A3" s="82" t="s">
        <v>251</v>
      </c>
    </row>
    <row r="4" spans="1:47" ht="10.5" customHeight="1" x14ac:dyDescent="0.25">
      <c r="A4" s="82"/>
    </row>
    <row r="5" spans="1:47" s="8" customFormat="1" ht="21" customHeight="1" x14ac:dyDescent="0.3">
      <c r="C5" s="8" t="s">
        <v>189</v>
      </c>
      <c r="I5" s="8" t="s">
        <v>190</v>
      </c>
      <c r="K5" s="34"/>
      <c r="S5" s="35"/>
      <c r="T5" s="8" t="s">
        <v>191</v>
      </c>
      <c r="AC5" s="8" t="s">
        <v>196</v>
      </c>
      <c r="AR5" s="8" t="s">
        <v>195</v>
      </c>
    </row>
    <row r="6" spans="1:47" ht="75" x14ac:dyDescent="0.25">
      <c r="A6" s="30" t="s">
        <v>163</v>
      </c>
      <c r="B6" s="30" t="s">
        <v>164</v>
      </c>
      <c r="C6" s="36" t="s">
        <v>185</v>
      </c>
      <c r="D6" s="36" t="s">
        <v>184</v>
      </c>
      <c r="E6" s="36" t="s">
        <v>187</v>
      </c>
      <c r="F6" s="36" t="s">
        <v>186</v>
      </c>
      <c r="G6" s="36" t="s">
        <v>188</v>
      </c>
      <c r="H6" s="30"/>
      <c r="I6" s="38" t="s">
        <v>165</v>
      </c>
      <c r="J6" s="38" t="s">
        <v>166</v>
      </c>
      <c r="K6" s="39" t="s">
        <v>182</v>
      </c>
      <c r="L6" s="38" t="s">
        <v>233</v>
      </c>
      <c r="M6" s="38" t="s">
        <v>232</v>
      </c>
      <c r="N6" s="38" t="s">
        <v>197</v>
      </c>
      <c r="O6" s="38" t="s">
        <v>234</v>
      </c>
      <c r="P6" s="38" t="s">
        <v>232</v>
      </c>
      <c r="Q6" s="38" t="s">
        <v>235</v>
      </c>
      <c r="R6" s="38" t="s">
        <v>232</v>
      </c>
      <c r="S6" s="26"/>
      <c r="T6" s="37" t="s">
        <v>192</v>
      </c>
      <c r="U6" s="37" t="s">
        <v>176</v>
      </c>
      <c r="V6" s="37"/>
      <c r="W6" s="37" t="s">
        <v>193</v>
      </c>
      <c r="X6" s="37" t="s">
        <v>176</v>
      </c>
      <c r="Y6" s="37"/>
      <c r="Z6" s="37" t="s">
        <v>194</v>
      </c>
      <c r="AA6" s="37" t="s">
        <v>176</v>
      </c>
      <c r="AB6" s="43"/>
      <c r="AC6" s="37" t="s">
        <v>198</v>
      </c>
      <c r="AD6" s="40" t="s">
        <v>173</v>
      </c>
      <c r="AE6" s="37" t="s">
        <v>201</v>
      </c>
      <c r="AF6" s="40" t="s">
        <v>173</v>
      </c>
      <c r="AG6" s="40"/>
      <c r="AH6" s="37" t="s">
        <v>199</v>
      </c>
      <c r="AI6" s="40" t="s">
        <v>174</v>
      </c>
      <c r="AJ6" s="37" t="s">
        <v>202</v>
      </c>
      <c r="AK6" s="40" t="s">
        <v>174</v>
      </c>
      <c r="AL6" s="40"/>
      <c r="AM6" s="37" t="s">
        <v>200</v>
      </c>
      <c r="AN6" s="40" t="s">
        <v>175</v>
      </c>
      <c r="AO6" s="37" t="s">
        <v>242</v>
      </c>
      <c r="AP6" s="40" t="s">
        <v>175</v>
      </c>
      <c r="AQ6" s="5"/>
      <c r="AR6" s="42" t="s">
        <v>183</v>
      </c>
      <c r="AS6" s="41" t="s">
        <v>172</v>
      </c>
      <c r="AT6" s="41" t="s">
        <v>180</v>
      </c>
      <c r="AU6" s="42" t="s">
        <v>181</v>
      </c>
    </row>
    <row r="7" spans="1:47" x14ac:dyDescent="0.25">
      <c r="A7" s="2"/>
      <c r="B7" s="2"/>
      <c r="C7" s="2"/>
      <c r="D7" s="2"/>
      <c r="E7" s="2"/>
      <c r="F7" s="2"/>
      <c r="G7" s="2"/>
      <c r="H7" s="2"/>
      <c r="I7" s="3"/>
      <c r="J7" s="3"/>
      <c r="K7" s="18"/>
      <c r="L7" s="3"/>
      <c r="T7" s="3"/>
      <c r="U7" s="3"/>
      <c r="V7" s="3"/>
      <c r="W7" s="3"/>
      <c r="X7" s="3"/>
      <c r="Y7" s="3"/>
      <c r="Z7" s="3"/>
      <c r="AA7" s="3"/>
      <c r="AB7" s="3"/>
      <c r="AC7" s="3"/>
      <c r="AD7" s="5"/>
      <c r="AE7" s="5"/>
      <c r="AF7" s="5"/>
      <c r="AG7" s="5"/>
      <c r="AH7" s="3"/>
      <c r="AI7" s="5"/>
      <c r="AJ7" s="5"/>
      <c r="AK7" s="5"/>
      <c r="AL7" s="5"/>
      <c r="AM7" s="3"/>
      <c r="AN7" s="5"/>
      <c r="AO7" s="5"/>
      <c r="AP7" s="5"/>
      <c r="AQ7" s="5"/>
      <c r="AR7" s="5"/>
      <c r="AS7" s="3"/>
      <c r="AT7" s="3"/>
    </row>
    <row r="8" spans="1:47" ht="18.75" x14ac:dyDescent="0.3">
      <c r="A8" s="8" t="s">
        <v>178</v>
      </c>
      <c r="B8" s="2"/>
      <c r="C8" s="2"/>
      <c r="D8" s="2"/>
      <c r="E8" s="2"/>
      <c r="F8" s="2"/>
      <c r="G8" s="2"/>
      <c r="H8" s="2"/>
      <c r="I8" s="3"/>
      <c r="J8" s="3"/>
      <c r="K8" s="18"/>
      <c r="L8" s="3"/>
      <c r="T8" s="3"/>
      <c r="U8" s="3"/>
      <c r="V8" s="3"/>
      <c r="W8" s="3"/>
      <c r="X8" s="3"/>
      <c r="Y8" s="3"/>
      <c r="Z8" s="3"/>
      <c r="AA8" s="3"/>
      <c r="AB8" s="3"/>
      <c r="AC8" s="3"/>
      <c r="AD8" s="5"/>
      <c r="AE8" s="5"/>
      <c r="AF8" s="5"/>
      <c r="AG8" s="5"/>
      <c r="AH8" s="3"/>
      <c r="AI8" s="5"/>
      <c r="AJ8" s="5"/>
      <c r="AK8" s="5"/>
      <c r="AL8" s="5"/>
      <c r="AM8" s="3"/>
      <c r="AN8" s="5"/>
      <c r="AO8" s="5"/>
      <c r="AP8" s="5"/>
      <c r="AQ8" s="5"/>
      <c r="AR8" s="5"/>
      <c r="AS8" s="3"/>
      <c r="AT8" s="3"/>
    </row>
    <row r="9" spans="1:47" x14ac:dyDescent="0.25">
      <c r="A9" t="s">
        <v>0</v>
      </c>
      <c r="B9" t="s">
        <v>1</v>
      </c>
      <c r="C9" s="44">
        <v>20331</v>
      </c>
      <c r="D9" s="44">
        <v>21924</v>
      </c>
      <c r="E9" s="44">
        <f>D9-C9</f>
        <v>1593</v>
      </c>
      <c r="F9" s="45">
        <f>E9/C9</f>
        <v>7.8353253652058433E-2</v>
      </c>
      <c r="G9" s="46">
        <f>D9/(I9/640)</f>
        <v>1082.1574608969336</v>
      </c>
      <c r="H9" s="32"/>
      <c r="I9" s="50">
        <v>12966.098287000001</v>
      </c>
      <c r="J9" s="50">
        <v>12965.941898999999</v>
      </c>
      <c r="K9" s="51">
        <f>J9/I9</f>
        <v>0.99998793870009772</v>
      </c>
      <c r="L9" s="50">
        <v>2306.2613070000002</v>
      </c>
      <c r="M9" s="52">
        <f>L9/J9</f>
        <v>0.17787071120362424</v>
      </c>
      <c r="N9" s="53">
        <f>L9/D9</f>
        <v>0.10519345498084293</v>
      </c>
      <c r="O9" s="50">
        <v>4597.2264519999999</v>
      </c>
      <c r="P9" s="52">
        <f>O9/J9</f>
        <v>0.35456170387085889</v>
      </c>
      <c r="Q9" s="77">
        <f>J9-(L9+O9)</f>
        <v>6062.4541399999998</v>
      </c>
      <c r="R9" s="52">
        <f>Q9/J9</f>
        <v>0.46756758492551687</v>
      </c>
      <c r="S9" s="27"/>
      <c r="T9" s="56">
        <v>0</v>
      </c>
      <c r="U9" s="57">
        <f t="shared" ref="U9:U40" si="0">T9/J9</f>
        <v>0</v>
      </c>
      <c r="V9" s="57"/>
      <c r="W9" s="58">
        <v>257.375764</v>
      </c>
      <c r="X9" s="59">
        <f t="shared" ref="X9:X40" si="1">W9/J9</f>
        <v>1.9850140159879178E-2</v>
      </c>
      <c r="Y9" s="59"/>
      <c r="Z9" s="58">
        <v>1000.267918</v>
      </c>
      <c r="AA9" s="59">
        <f t="shared" ref="AA9:AA40" si="2">Z9/J9</f>
        <v>7.7145796718181031E-2</v>
      </c>
      <c r="AB9" s="4"/>
      <c r="AC9" s="56">
        <v>0</v>
      </c>
      <c r="AD9" s="61" t="s">
        <v>177</v>
      </c>
      <c r="AE9" s="61">
        <f>T9-AC9</f>
        <v>0</v>
      </c>
      <c r="AF9" s="62">
        <v>0</v>
      </c>
      <c r="AG9" s="61"/>
      <c r="AH9" s="56">
        <v>128.74907099999999</v>
      </c>
      <c r="AI9" s="59">
        <f t="shared" ref="AI9:AI25" si="3">AH9/W9</f>
        <v>0.50023774188777148</v>
      </c>
      <c r="AJ9" s="63">
        <f>W9-AH9</f>
        <v>128.62669300000002</v>
      </c>
      <c r="AK9" s="59">
        <f>AJ9/W9</f>
        <v>0.49976225811222852</v>
      </c>
      <c r="AL9" s="59"/>
      <c r="AM9" s="56">
        <v>324.28078299999999</v>
      </c>
      <c r="AN9" s="59">
        <f t="shared" ref="AN9:AN44" si="4">AM9/Z9</f>
        <v>0.32419392561183791</v>
      </c>
      <c r="AO9" s="63">
        <f>Z9-AM9</f>
        <v>675.98713500000008</v>
      </c>
      <c r="AP9" s="59">
        <f>AO9/Z9</f>
        <v>0.67580607438816209</v>
      </c>
      <c r="AQ9" s="4"/>
      <c r="AR9" s="65">
        <f t="shared" ref="AR9:AR40" si="5">AC9+AH9+AM9</f>
        <v>453.029854</v>
      </c>
      <c r="AS9" s="66">
        <v>1853.2314260000001</v>
      </c>
      <c r="AT9" s="67">
        <f t="shared" ref="AT9:AT46" si="6">AR9/L9</f>
        <v>0.19643474597824484</v>
      </c>
      <c r="AU9" s="68">
        <f t="shared" ref="AU9:AU46" si="7">AS9/L9</f>
        <v>0.80356524231449544</v>
      </c>
    </row>
    <row r="10" spans="1:47" x14ac:dyDescent="0.25">
      <c r="A10" t="s">
        <v>2</v>
      </c>
      <c r="B10" t="s">
        <v>1</v>
      </c>
      <c r="C10" s="44">
        <v>16450</v>
      </c>
      <c r="D10" s="44">
        <v>16283</v>
      </c>
      <c r="E10" s="44">
        <f t="shared" ref="E10:E73" si="8">D10-C10</f>
        <v>-167</v>
      </c>
      <c r="F10" s="45">
        <f t="shared" ref="F10:F73" si="9">E10/C10</f>
        <v>-1.0151975683890577E-2</v>
      </c>
      <c r="G10" s="46">
        <f t="shared" ref="G10:G73" si="10">D10/(I10/640)</f>
        <v>1185.8596258035673</v>
      </c>
      <c r="H10" s="32"/>
      <c r="I10" s="50">
        <v>8787.8192099999997</v>
      </c>
      <c r="J10" s="50">
        <v>8794.211421</v>
      </c>
      <c r="K10" s="51">
        <f t="shared" ref="K10:K73" si="11">J10/I10</f>
        <v>1.0007273944589945</v>
      </c>
      <c r="L10" s="50">
        <v>461.57052199999998</v>
      </c>
      <c r="M10" s="52">
        <f t="shared" ref="M10:M73" si="12">L10/J10</f>
        <v>5.2485720424892204E-2</v>
      </c>
      <c r="N10" s="53">
        <f t="shared" ref="N10:N73" si="13">L10/D10</f>
        <v>2.8346774058834366E-2</v>
      </c>
      <c r="O10" s="50">
        <v>3113.2313749999998</v>
      </c>
      <c r="P10" s="52">
        <f t="shared" ref="P10:P73" si="14">O10/J10</f>
        <v>0.35400915738343608</v>
      </c>
      <c r="Q10" s="77">
        <f t="shared" ref="Q10:Q73" si="15">J10-(L10+O10)</f>
        <v>5219.4095240000006</v>
      </c>
      <c r="R10" s="52">
        <f t="shared" ref="R10:R73" si="16">Q10/J10</f>
        <v>0.59350512219167184</v>
      </c>
      <c r="S10" s="27"/>
      <c r="T10" s="56">
        <v>53.882556999999998</v>
      </c>
      <c r="U10" s="59">
        <f t="shared" si="0"/>
        <v>6.1270481707242095E-3</v>
      </c>
      <c r="V10" s="59"/>
      <c r="W10" s="58">
        <v>1003.059119</v>
      </c>
      <c r="X10" s="59">
        <f t="shared" si="1"/>
        <v>0.11405901802687625</v>
      </c>
      <c r="Y10" s="59"/>
      <c r="Z10" s="58">
        <v>1963.9981319999999</v>
      </c>
      <c r="AA10" s="59">
        <f t="shared" si="2"/>
        <v>0.22332850985480077</v>
      </c>
      <c r="AB10" s="4"/>
      <c r="AC10" s="56">
        <v>0</v>
      </c>
      <c r="AD10" s="56">
        <f>AC10/T10</f>
        <v>0</v>
      </c>
      <c r="AE10" s="61">
        <f>T10-AC10</f>
        <v>53.882556999999998</v>
      </c>
      <c r="AF10" s="62">
        <f t="shared" ref="AF10:AF73" si="17">AE10/T10</f>
        <v>1</v>
      </c>
      <c r="AG10" s="56"/>
      <c r="AH10" s="56">
        <v>27.418171999999998</v>
      </c>
      <c r="AI10" s="59">
        <f t="shared" si="3"/>
        <v>2.7334552351544892E-2</v>
      </c>
      <c r="AJ10" s="63">
        <f t="shared" ref="AJ10:AJ73" si="18">W10-AH10</f>
        <v>975.64094699999998</v>
      </c>
      <c r="AK10" s="59">
        <f t="shared" ref="AK10:AK73" si="19">AJ10/W10</f>
        <v>0.97266544764845508</v>
      </c>
      <c r="AL10" s="59"/>
      <c r="AM10" s="56">
        <v>105.297775</v>
      </c>
      <c r="AN10" s="59">
        <f t="shared" si="4"/>
        <v>5.3613989384385018E-2</v>
      </c>
      <c r="AO10" s="63">
        <f t="shared" ref="AO10:AO73" si="20">Z10-AM10</f>
        <v>1858.7003569999999</v>
      </c>
      <c r="AP10" s="59">
        <f t="shared" ref="AP10:AP73" si="21">AO10/Z10</f>
        <v>0.946386010615615</v>
      </c>
      <c r="AQ10" s="4"/>
      <c r="AR10" s="65">
        <f t="shared" si="5"/>
        <v>132.715947</v>
      </c>
      <c r="AS10" s="66">
        <v>328.85457400000001</v>
      </c>
      <c r="AT10" s="67">
        <f t="shared" si="6"/>
        <v>0.28753124533373042</v>
      </c>
      <c r="AU10" s="68">
        <f t="shared" si="7"/>
        <v>0.7124687524997535</v>
      </c>
    </row>
    <row r="11" spans="1:47" x14ac:dyDescent="0.25">
      <c r="A11" t="s">
        <v>3</v>
      </c>
      <c r="B11" t="s">
        <v>1</v>
      </c>
      <c r="C11" s="44">
        <v>31247</v>
      </c>
      <c r="D11" s="44">
        <v>33201</v>
      </c>
      <c r="E11" s="44">
        <f t="shared" si="8"/>
        <v>1954</v>
      </c>
      <c r="F11" s="45">
        <f t="shared" si="9"/>
        <v>6.2534003264313368E-2</v>
      </c>
      <c r="G11" s="46">
        <f t="shared" si="10"/>
        <v>1032.3167362439669</v>
      </c>
      <c r="H11" s="32"/>
      <c r="I11" s="50">
        <v>20583.450073</v>
      </c>
      <c r="J11" s="50">
        <v>20583.145745000002</v>
      </c>
      <c r="K11" s="51">
        <f t="shared" si="11"/>
        <v>0.99998521491786274</v>
      </c>
      <c r="L11" s="50">
        <v>3648.2151909999998</v>
      </c>
      <c r="M11" s="52">
        <f t="shared" si="12"/>
        <v>0.17724283917516415</v>
      </c>
      <c r="N11" s="53">
        <f t="shared" si="13"/>
        <v>0.10988269000933706</v>
      </c>
      <c r="O11" s="50">
        <v>8653.3042189999996</v>
      </c>
      <c r="P11" s="52">
        <f t="shared" si="14"/>
        <v>0.42040727526316213</v>
      </c>
      <c r="Q11" s="77">
        <f t="shared" si="15"/>
        <v>8281.6263350000027</v>
      </c>
      <c r="R11" s="52">
        <f t="shared" si="16"/>
        <v>0.40234988556167373</v>
      </c>
      <c r="S11" s="27"/>
      <c r="T11" s="56">
        <v>104.75888</v>
      </c>
      <c r="U11" s="59">
        <f t="shared" si="0"/>
        <v>5.0895466270236044E-3</v>
      </c>
      <c r="V11" s="59"/>
      <c r="W11" s="58">
        <v>460.54320000000001</v>
      </c>
      <c r="X11" s="59">
        <f t="shared" si="1"/>
        <v>2.2374772335850258E-2</v>
      </c>
      <c r="Y11" s="59"/>
      <c r="Z11" s="58">
        <v>1467.9554029999999</v>
      </c>
      <c r="AA11" s="59">
        <f t="shared" si="2"/>
        <v>7.131832136769431E-2</v>
      </c>
      <c r="AB11" s="4"/>
      <c r="AC11" s="56">
        <v>97.106266000000005</v>
      </c>
      <c r="AD11" s="59">
        <f>AC11/T11</f>
        <v>0.92695021176247783</v>
      </c>
      <c r="AE11" s="61">
        <f t="shared" ref="AE11:AE73" si="22">T11-AC11</f>
        <v>7.6526139999999998</v>
      </c>
      <c r="AF11" s="62">
        <f t="shared" si="17"/>
        <v>7.3049788237522201E-2</v>
      </c>
      <c r="AG11" s="59"/>
      <c r="AH11" s="56">
        <v>285.35415399999999</v>
      </c>
      <c r="AI11" s="59">
        <f t="shared" si="3"/>
        <v>0.61960344653878285</v>
      </c>
      <c r="AJ11" s="63">
        <f t="shared" si="18"/>
        <v>175.18904600000002</v>
      </c>
      <c r="AK11" s="59">
        <f t="shared" si="19"/>
        <v>0.38039655346121715</v>
      </c>
      <c r="AL11" s="59"/>
      <c r="AM11" s="56">
        <v>724.37134600000002</v>
      </c>
      <c r="AN11" s="59">
        <f t="shared" si="4"/>
        <v>0.49345596229942146</v>
      </c>
      <c r="AO11" s="63">
        <f t="shared" si="20"/>
        <v>743.58405699999992</v>
      </c>
      <c r="AP11" s="59">
        <f t="shared" si="21"/>
        <v>0.50654403770057854</v>
      </c>
      <c r="AQ11" s="4"/>
      <c r="AR11" s="65">
        <f t="shared" si="5"/>
        <v>1106.831766</v>
      </c>
      <c r="AS11" s="66">
        <v>2541.3832830000001</v>
      </c>
      <c r="AT11" s="67">
        <f t="shared" si="6"/>
        <v>0.30338993399580966</v>
      </c>
      <c r="AU11" s="68">
        <f t="shared" si="7"/>
        <v>0.69661002708104791</v>
      </c>
    </row>
    <row r="12" spans="1:47" x14ac:dyDescent="0.25">
      <c r="A12" t="s">
        <v>4</v>
      </c>
      <c r="B12" t="s">
        <v>1</v>
      </c>
      <c r="C12" s="44">
        <v>5546</v>
      </c>
      <c r="D12" s="44">
        <v>6081</v>
      </c>
      <c r="E12" s="44">
        <f t="shared" si="8"/>
        <v>535</v>
      </c>
      <c r="F12" s="45">
        <f t="shared" si="9"/>
        <v>9.6465921384781828E-2</v>
      </c>
      <c r="G12" s="46">
        <f t="shared" si="10"/>
        <v>148.32027645346449</v>
      </c>
      <c r="H12" s="32"/>
      <c r="I12" s="50">
        <v>26239.433292999998</v>
      </c>
      <c r="J12" s="50">
        <v>13263.390445000001</v>
      </c>
      <c r="K12" s="51">
        <f t="shared" si="11"/>
        <v>0.50547549167299777</v>
      </c>
      <c r="L12" s="50">
        <v>1697.02045</v>
      </c>
      <c r="M12" s="52">
        <f t="shared" si="12"/>
        <v>0.1279477111856975</v>
      </c>
      <c r="N12" s="53">
        <f t="shared" si="13"/>
        <v>0.27906930603519159</v>
      </c>
      <c r="O12" s="50">
        <v>459.729083</v>
      </c>
      <c r="P12" s="52">
        <f t="shared" si="14"/>
        <v>3.4661505661496041E-2</v>
      </c>
      <c r="Q12" s="77">
        <f t="shared" si="15"/>
        <v>11106.640912000001</v>
      </c>
      <c r="R12" s="52">
        <f t="shared" si="16"/>
        <v>0.83739078315280646</v>
      </c>
      <c r="S12" s="27"/>
      <c r="T12" s="56">
        <v>1478.645415</v>
      </c>
      <c r="U12" s="59">
        <f t="shared" si="0"/>
        <v>0.11148321548186164</v>
      </c>
      <c r="V12" s="59"/>
      <c r="W12" s="58">
        <v>2434.898486</v>
      </c>
      <c r="X12" s="59">
        <f t="shared" si="1"/>
        <v>0.18358039719157193</v>
      </c>
      <c r="Y12" s="59"/>
      <c r="Z12" s="58">
        <v>2323.93696</v>
      </c>
      <c r="AA12" s="59">
        <f t="shared" si="2"/>
        <v>0.17521439707567923</v>
      </c>
      <c r="AB12" s="4"/>
      <c r="AC12" s="56">
        <v>617.48470799999996</v>
      </c>
      <c r="AD12" s="59">
        <f>AC12/T12</f>
        <v>0.41760161140458407</v>
      </c>
      <c r="AE12" s="61">
        <f t="shared" si="22"/>
        <v>861.160707</v>
      </c>
      <c r="AF12" s="62">
        <f t="shared" si="17"/>
        <v>0.58239838859541593</v>
      </c>
      <c r="AG12" s="59"/>
      <c r="AH12" s="56">
        <v>486.44047799999998</v>
      </c>
      <c r="AI12" s="59">
        <f t="shared" si="3"/>
        <v>0.19977854551099342</v>
      </c>
      <c r="AJ12" s="63">
        <f t="shared" si="18"/>
        <v>1948.4580080000001</v>
      </c>
      <c r="AK12" s="59">
        <f t="shared" si="19"/>
        <v>0.80022145448900661</v>
      </c>
      <c r="AL12" s="59"/>
      <c r="AM12" s="56">
        <v>203.80328900000001</v>
      </c>
      <c r="AN12" s="59">
        <f t="shared" si="4"/>
        <v>8.7697425751170122E-2</v>
      </c>
      <c r="AO12" s="63">
        <f t="shared" si="20"/>
        <v>2120.133671</v>
      </c>
      <c r="AP12" s="59">
        <f t="shared" si="21"/>
        <v>0.91230257424882988</v>
      </c>
      <c r="AQ12" s="4"/>
      <c r="AR12" s="65">
        <f t="shared" si="5"/>
        <v>1307.7284749999999</v>
      </c>
      <c r="AS12" s="66">
        <v>389.29199599999998</v>
      </c>
      <c r="AT12" s="67">
        <f t="shared" si="6"/>
        <v>0.77060266127022803</v>
      </c>
      <c r="AU12" s="68">
        <f t="shared" si="7"/>
        <v>0.22939735110440182</v>
      </c>
    </row>
    <row r="13" spans="1:47" x14ac:dyDescent="0.25">
      <c r="A13" t="s">
        <v>5</v>
      </c>
      <c r="B13" t="s">
        <v>1</v>
      </c>
      <c r="C13" s="44">
        <v>2845</v>
      </c>
      <c r="D13" s="44">
        <v>3074</v>
      </c>
      <c r="E13" s="44">
        <f t="shared" si="8"/>
        <v>229</v>
      </c>
      <c r="F13" s="45">
        <f t="shared" si="9"/>
        <v>8.0492091388400702E-2</v>
      </c>
      <c r="G13" s="46">
        <f t="shared" si="10"/>
        <v>127.71263144816149</v>
      </c>
      <c r="H13" s="32"/>
      <c r="I13" s="50">
        <v>15404.584321</v>
      </c>
      <c r="J13" s="50">
        <v>15402.474054</v>
      </c>
      <c r="K13" s="51">
        <f t="shared" si="11"/>
        <v>0.99986301045480841</v>
      </c>
      <c r="L13" s="50">
        <v>3440.9536579999999</v>
      </c>
      <c r="M13" s="52">
        <f t="shared" si="12"/>
        <v>0.22340265894532632</v>
      </c>
      <c r="N13" s="53">
        <f t="shared" si="13"/>
        <v>1.11937334352635</v>
      </c>
      <c r="O13" s="50">
        <v>342.84226699999999</v>
      </c>
      <c r="P13" s="52">
        <f t="shared" si="14"/>
        <v>2.2258908912816143E-2</v>
      </c>
      <c r="Q13" s="77">
        <f t="shared" si="15"/>
        <v>11618.678129</v>
      </c>
      <c r="R13" s="52">
        <f t="shared" si="16"/>
        <v>0.75433843214185747</v>
      </c>
      <c r="S13" s="27"/>
      <c r="T13" s="56">
        <v>2262.9237050000002</v>
      </c>
      <c r="U13" s="59">
        <f t="shared" si="0"/>
        <v>0.14691949469068069</v>
      </c>
      <c r="V13" s="59"/>
      <c r="W13" s="58">
        <v>8406.5792459999993</v>
      </c>
      <c r="X13" s="59">
        <f t="shared" si="1"/>
        <v>0.54579408584147704</v>
      </c>
      <c r="Y13" s="59"/>
      <c r="Z13" s="58">
        <v>4005.1823720000002</v>
      </c>
      <c r="AA13" s="59">
        <f t="shared" si="2"/>
        <v>0.2600350020365631</v>
      </c>
      <c r="AB13" s="4"/>
      <c r="AC13" s="56">
        <v>865.99847799999998</v>
      </c>
      <c r="AD13" s="59">
        <f>AC13/T13</f>
        <v>0.3826900907381674</v>
      </c>
      <c r="AE13" s="61">
        <f t="shared" si="22"/>
        <v>1396.9252270000002</v>
      </c>
      <c r="AF13" s="62">
        <f t="shared" si="17"/>
        <v>0.6173099092618326</v>
      </c>
      <c r="AG13" s="59"/>
      <c r="AH13" s="56">
        <v>2185.0144599999999</v>
      </c>
      <c r="AI13" s="59">
        <f t="shared" si="3"/>
        <v>0.25991719057899426</v>
      </c>
      <c r="AJ13" s="63">
        <f t="shared" si="18"/>
        <v>6221.564785999999</v>
      </c>
      <c r="AK13" s="59">
        <f t="shared" si="19"/>
        <v>0.74008280942100568</v>
      </c>
      <c r="AL13" s="59"/>
      <c r="AM13" s="56">
        <v>364.77498100000003</v>
      </c>
      <c r="AN13" s="59">
        <f t="shared" si="4"/>
        <v>9.1075748148229399E-2</v>
      </c>
      <c r="AO13" s="63">
        <f t="shared" si="20"/>
        <v>3640.4073910000002</v>
      </c>
      <c r="AP13" s="59">
        <f t="shared" si="21"/>
        <v>0.90892425185177061</v>
      </c>
      <c r="AQ13" s="4"/>
      <c r="AR13" s="65">
        <f t="shared" si="5"/>
        <v>3415.7879189999999</v>
      </c>
      <c r="AS13" s="66">
        <v>25.165745000000001</v>
      </c>
      <c r="AT13" s="67">
        <f t="shared" si="6"/>
        <v>0.99268640571735356</v>
      </c>
      <c r="AU13" s="68">
        <f t="shared" si="7"/>
        <v>7.3135960263490422E-3</v>
      </c>
    </row>
    <row r="14" spans="1:47" x14ac:dyDescent="0.25">
      <c r="A14" t="s">
        <v>6</v>
      </c>
      <c r="B14" t="s">
        <v>1</v>
      </c>
      <c r="C14" s="44">
        <v>14674</v>
      </c>
      <c r="D14" s="44">
        <v>16593</v>
      </c>
      <c r="E14" s="44">
        <f t="shared" si="8"/>
        <v>1919</v>
      </c>
      <c r="F14" s="45">
        <f t="shared" si="9"/>
        <v>0.13077552133024398</v>
      </c>
      <c r="G14" s="46">
        <f t="shared" si="10"/>
        <v>1288.9278023504603</v>
      </c>
      <c r="H14" s="32"/>
      <c r="I14" s="50">
        <v>8239.0340099999994</v>
      </c>
      <c r="J14" s="50">
        <v>7843.5907470000002</v>
      </c>
      <c r="K14" s="51">
        <f t="shared" si="11"/>
        <v>0.95200368604862706</v>
      </c>
      <c r="L14" s="50">
        <v>1919.4335040000001</v>
      </c>
      <c r="M14" s="52">
        <f t="shared" si="12"/>
        <v>0.24471362235901215</v>
      </c>
      <c r="N14" s="53">
        <f t="shared" si="13"/>
        <v>0.11567730392334118</v>
      </c>
      <c r="O14" s="50">
        <v>2367.6723390000002</v>
      </c>
      <c r="P14" s="52">
        <f t="shared" si="14"/>
        <v>0.30186076955960284</v>
      </c>
      <c r="Q14" s="77">
        <f t="shared" si="15"/>
        <v>3556.4849039999999</v>
      </c>
      <c r="R14" s="52">
        <f t="shared" si="16"/>
        <v>0.45342560808138499</v>
      </c>
      <c r="S14" s="27"/>
      <c r="T14" s="56">
        <v>0</v>
      </c>
      <c r="U14" s="59">
        <f t="shared" si="0"/>
        <v>0</v>
      </c>
      <c r="V14" s="59"/>
      <c r="W14" s="58">
        <v>353.79198100000002</v>
      </c>
      <c r="X14" s="59">
        <f t="shared" si="1"/>
        <v>4.5105869545184724E-2</v>
      </c>
      <c r="Y14" s="59"/>
      <c r="Z14" s="58">
        <v>334.1927</v>
      </c>
      <c r="AA14" s="59">
        <f t="shared" si="2"/>
        <v>4.2607105696816389E-2</v>
      </c>
      <c r="AB14" s="4"/>
      <c r="AC14" s="56">
        <v>0</v>
      </c>
      <c r="AD14" s="61" t="s">
        <v>177</v>
      </c>
      <c r="AE14" s="61">
        <f t="shared" si="22"/>
        <v>0</v>
      </c>
      <c r="AF14" s="62">
        <v>0</v>
      </c>
      <c r="AG14" s="61"/>
      <c r="AH14" s="56">
        <v>271.59974699999998</v>
      </c>
      <c r="AI14" s="59">
        <f t="shared" si="3"/>
        <v>0.76768203234091947</v>
      </c>
      <c r="AJ14" s="63">
        <f t="shared" si="18"/>
        <v>82.192234000000042</v>
      </c>
      <c r="AK14" s="59">
        <f t="shared" si="19"/>
        <v>0.23231796765908053</v>
      </c>
      <c r="AL14" s="59"/>
      <c r="AM14" s="56">
        <v>102.824551</v>
      </c>
      <c r="AN14" s="59">
        <f t="shared" si="4"/>
        <v>0.30768042210377428</v>
      </c>
      <c r="AO14" s="63">
        <f t="shared" si="20"/>
        <v>231.36814900000002</v>
      </c>
      <c r="AP14" s="59">
        <f t="shared" si="21"/>
        <v>0.69231957789622578</v>
      </c>
      <c r="AQ14" s="4"/>
      <c r="AR14" s="65">
        <f t="shared" si="5"/>
        <v>374.42429799999996</v>
      </c>
      <c r="AS14" s="66">
        <v>1545.0092059999999</v>
      </c>
      <c r="AT14" s="67">
        <f t="shared" si="6"/>
        <v>0.19507021067399266</v>
      </c>
      <c r="AU14" s="68">
        <f t="shared" si="7"/>
        <v>0.80492978932600723</v>
      </c>
    </row>
    <row r="15" spans="1:47" x14ac:dyDescent="0.25">
      <c r="A15" t="s">
        <v>7</v>
      </c>
      <c r="B15" t="s">
        <v>1</v>
      </c>
      <c r="C15" s="44">
        <v>7287</v>
      </c>
      <c r="D15" s="44">
        <v>7427</v>
      </c>
      <c r="E15" s="44">
        <f t="shared" si="8"/>
        <v>140</v>
      </c>
      <c r="F15" s="45">
        <f t="shared" si="9"/>
        <v>1.921229586935639E-2</v>
      </c>
      <c r="G15" s="46">
        <f t="shared" si="10"/>
        <v>781.58066206959131</v>
      </c>
      <c r="H15" s="32"/>
      <c r="I15" s="50">
        <v>6081.6243679999998</v>
      </c>
      <c r="J15" s="50">
        <v>6081.4245119999996</v>
      </c>
      <c r="K15" s="51">
        <f t="shared" si="11"/>
        <v>0.99996713772704349</v>
      </c>
      <c r="L15" s="50">
        <v>755.99074099999996</v>
      </c>
      <c r="M15" s="52">
        <f t="shared" si="12"/>
        <v>0.12431145688123935</v>
      </c>
      <c r="N15" s="53">
        <f t="shared" si="13"/>
        <v>0.10178951676316143</v>
      </c>
      <c r="O15" s="50">
        <v>2226.8207600000001</v>
      </c>
      <c r="P15" s="52">
        <f t="shared" si="14"/>
        <v>0.3661676233267368</v>
      </c>
      <c r="Q15" s="77">
        <f t="shared" si="15"/>
        <v>3098.6130109999995</v>
      </c>
      <c r="R15" s="52">
        <f t="shared" si="16"/>
        <v>0.50952091979202385</v>
      </c>
      <c r="S15" s="27"/>
      <c r="T15" s="56">
        <v>436.60532000000001</v>
      </c>
      <c r="U15" s="59">
        <f t="shared" si="0"/>
        <v>7.1793264742245969E-2</v>
      </c>
      <c r="V15" s="59"/>
      <c r="W15" s="58">
        <v>711.71496200000001</v>
      </c>
      <c r="X15" s="59">
        <f t="shared" si="1"/>
        <v>0.11703096216941089</v>
      </c>
      <c r="Y15" s="59"/>
      <c r="Z15" s="58">
        <v>877.23044800000002</v>
      </c>
      <c r="AA15" s="59">
        <f t="shared" si="2"/>
        <v>0.1442475272477739</v>
      </c>
      <c r="AB15" s="4"/>
      <c r="AC15" s="56">
        <v>23.392423000000001</v>
      </c>
      <c r="AD15" s="59">
        <f>AC15/T15</f>
        <v>5.3577961441239427E-2</v>
      </c>
      <c r="AE15" s="61">
        <f t="shared" si="22"/>
        <v>413.212897</v>
      </c>
      <c r="AF15" s="62">
        <f t="shared" si="17"/>
        <v>0.9464220385587605</v>
      </c>
      <c r="AG15" s="59"/>
      <c r="AH15" s="56">
        <v>227.54792399999999</v>
      </c>
      <c r="AI15" s="59">
        <f t="shared" si="3"/>
        <v>0.31971777488078157</v>
      </c>
      <c r="AJ15" s="63">
        <f t="shared" si="18"/>
        <v>484.16703800000005</v>
      </c>
      <c r="AK15" s="59">
        <f t="shared" si="19"/>
        <v>0.68028222511921854</v>
      </c>
      <c r="AL15" s="59"/>
      <c r="AM15" s="56">
        <v>205.52909299999999</v>
      </c>
      <c r="AN15" s="59">
        <f t="shared" si="4"/>
        <v>0.23429315919047988</v>
      </c>
      <c r="AO15" s="63">
        <f t="shared" si="20"/>
        <v>671.70135500000004</v>
      </c>
      <c r="AP15" s="59">
        <f t="shared" si="21"/>
        <v>0.76570684080952012</v>
      </c>
      <c r="AQ15" s="4"/>
      <c r="AR15" s="65">
        <f t="shared" si="5"/>
        <v>456.46943999999996</v>
      </c>
      <c r="AS15" s="66">
        <v>299.52132699999999</v>
      </c>
      <c r="AT15" s="67">
        <f t="shared" si="6"/>
        <v>0.60380295054433741</v>
      </c>
      <c r="AU15" s="68">
        <f t="shared" si="7"/>
        <v>0.3961970838476182</v>
      </c>
    </row>
    <row r="16" spans="1:47" x14ac:dyDescent="0.25">
      <c r="A16" t="s">
        <v>8</v>
      </c>
      <c r="B16" t="s">
        <v>1</v>
      </c>
      <c r="C16" s="44">
        <v>12595</v>
      </c>
      <c r="D16" s="44">
        <v>13320</v>
      </c>
      <c r="E16" s="44">
        <f t="shared" si="8"/>
        <v>725</v>
      </c>
      <c r="F16" s="45">
        <f t="shared" si="9"/>
        <v>5.7562524811433105E-2</v>
      </c>
      <c r="G16" s="46">
        <f t="shared" si="10"/>
        <v>961.21545922132998</v>
      </c>
      <c r="H16" s="32"/>
      <c r="I16" s="50">
        <v>8868.7712190000002</v>
      </c>
      <c r="J16" s="50">
        <v>8868.7942189999994</v>
      </c>
      <c r="K16" s="51">
        <f t="shared" si="11"/>
        <v>1.0000025933694117</v>
      </c>
      <c r="L16" s="50">
        <v>1776.2601549999999</v>
      </c>
      <c r="M16" s="52">
        <f t="shared" si="12"/>
        <v>0.20028203509273462</v>
      </c>
      <c r="N16" s="53">
        <f t="shared" si="13"/>
        <v>0.13335286448948949</v>
      </c>
      <c r="O16" s="50">
        <v>4057.1359520000001</v>
      </c>
      <c r="P16" s="52">
        <f t="shared" si="14"/>
        <v>0.45746195613697105</v>
      </c>
      <c r="Q16" s="77">
        <f t="shared" si="15"/>
        <v>3035.3981119999989</v>
      </c>
      <c r="R16" s="52">
        <f t="shared" si="16"/>
        <v>0.34225600877029427</v>
      </c>
      <c r="S16" s="27"/>
      <c r="T16" s="56">
        <v>474.19663200000002</v>
      </c>
      <c r="U16" s="59">
        <f t="shared" si="0"/>
        <v>5.3467993538976043E-2</v>
      </c>
      <c r="V16" s="59"/>
      <c r="W16" s="58">
        <v>394.65353599999997</v>
      </c>
      <c r="X16" s="59">
        <f t="shared" si="1"/>
        <v>4.449911975119647E-2</v>
      </c>
      <c r="Y16" s="59"/>
      <c r="Z16" s="58">
        <v>328.68787600000002</v>
      </c>
      <c r="AA16" s="59">
        <f t="shared" si="2"/>
        <v>3.7061168393764041E-2</v>
      </c>
      <c r="AB16" s="4"/>
      <c r="AC16" s="56">
        <v>444.12471199999999</v>
      </c>
      <c r="AD16" s="59">
        <f>AC16/T16</f>
        <v>0.93658343823918166</v>
      </c>
      <c r="AE16" s="61">
        <f t="shared" si="22"/>
        <v>30.071920000000034</v>
      </c>
      <c r="AF16" s="62">
        <f t="shared" si="17"/>
        <v>6.3416561760818307E-2</v>
      </c>
      <c r="AG16" s="59"/>
      <c r="AH16" s="56">
        <v>269.18112400000001</v>
      </c>
      <c r="AI16" s="59">
        <f t="shared" si="3"/>
        <v>0.68206945952715348</v>
      </c>
      <c r="AJ16" s="63">
        <f t="shared" si="18"/>
        <v>125.47241199999996</v>
      </c>
      <c r="AK16" s="59">
        <f t="shared" si="19"/>
        <v>0.31793054047284647</v>
      </c>
      <c r="AL16" s="59"/>
      <c r="AM16" s="56">
        <v>119.469236</v>
      </c>
      <c r="AN16" s="59">
        <f t="shared" si="4"/>
        <v>0.36347320580817527</v>
      </c>
      <c r="AO16" s="63">
        <f t="shared" si="20"/>
        <v>209.21864000000002</v>
      </c>
      <c r="AP16" s="59">
        <f t="shared" si="21"/>
        <v>0.63652679419182479</v>
      </c>
      <c r="AQ16" s="4"/>
      <c r="AR16" s="65">
        <f t="shared" si="5"/>
        <v>832.77507200000002</v>
      </c>
      <c r="AS16" s="66">
        <v>943.48507700000005</v>
      </c>
      <c r="AT16" s="67">
        <f t="shared" si="6"/>
        <v>0.46883620603424503</v>
      </c>
      <c r="AU16" s="68">
        <f t="shared" si="7"/>
        <v>0.53116379058787144</v>
      </c>
    </row>
    <row r="17" spans="1:47" x14ac:dyDescent="0.25">
      <c r="A17" t="s">
        <v>9</v>
      </c>
      <c r="B17" t="s">
        <v>1</v>
      </c>
      <c r="C17" s="44">
        <v>2380</v>
      </c>
      <c r="D17" s="44">
        <v>2866</v>
      </c>
      <c r="E17" s="44">
        <f t="shared" si="8"/>
        <v>486</v>
      </c>
      <c r="F17" s="45">
        <f t="shared" si="9"/>
        <v>0.2042016806722689</v>
      </c>
      <c r="G17" s="46">
        <f t="shared" si="10"/>
        <v>217.80932333834519</v>
      </c>
      <c r="H17" s="32"/>
      <c r="I17" s="50">
        <v>8421.3107679999994</v>
      </c>
      <c r="J17" s="50">
        <v>8421.2620210000005</v>
      </c>
      <c r="K17" s="51">
        <f t="shared" si="11"/>
        <v>0.99999421147118994</v>
      </c>
      <c r="L17" s="50">
        <v>1470.2988170000001</v>
      </c>
      <c r="M17" s="52">
        <f t="shared" si="12"/>
        <v>0.17459364324890184</v>
      </c>
      <c r="N17" s="53">
        <f t="shared" si="13"/>
        <v>0.51301424180041877</v>
      </c>
      <c r="O17" s="50">
        <v>753.41711099999998</v>
      </c>
      <c r="P17" s="52">
        <f t="shared" si="14"/>
        <v>8.9466057358292939E-2</v>
      </c>
      <c r="Q17" s="77">
        <f t="shared" si="15"/>
        <v>6197.5460930000008</v>
      </c>
      <c r="R17" s="52">
        <f t="shared" si="16"/>
        <v>0.73594029939280525</v>
      </c>
      <c r="S17" s="27"/>
      <c r="T17" s="56">
        <v>520.20090800000003</v>
      </c>
      <c r="U17" s="59">
        <f t="shared" si="0"/>
        <v>6.1772321856603113E-2</v>
      </c>
      <c r="V17" s="59"/>
      <c r="W17" s="58">
        <v>1520.003416</v>
      </c>
      <c r="X17" s="59">
        <f t="shared" si="1"/>
        <v>0.18049591762013648</v>
      </c>
      <c r="Y17" s="59"/>
      <c r="Z17" s="58">
        <v>2405.8931819999998</v>
      </c>
      <c r="AA17" s="59">
        <f t="shared" si="2"/>
        <v>0.28569271161501125</v>
      </c>
      <c r="AB17" s="4"/>
      <c r="AC17" s="56">
        <v>166.164772</v>
      </c>
      <c r="AD17" s="59">
        <f>AC17/T17</f>
        <v>0.31942422522645808</v>
      </c>
      <c r="AE17" s="61">
        <f t="shared" si="22"/>
        <v>354.03613600000006</v>
      </c>
      <c r="AF17" s="62">
        <f t="shared" si="17"/>
        <v>0.68057577477354203</v>
      </c>
      <c r="AG17" s="59"/>
      <c r="AH17" s="56">
        <v>185.24518499999999</v>
      </c>
      <c r="AI17" s="59">
        <f t="shared" si="3"/>
        <v>0.12187155834655045</v>
      </c>
      <c r="AJ17" s="63">
        <f t="shared" si="18"/>
        <v>1334.758231</v>
      </c>
      <c r="AK17" s="59">
        <f t="shared" si="19"/>
        <v>0.8781284416534495</v>
      </c>
      <c r="AL17" s="59"/>
      <c r="AM17" s="56">
        <v>246.01315600000001</v>
      </c>
      <c r="AN17" s="59">
        <f t="shared" si="4"/>
        <v>0.10225439676232477</v>
      </c>
      <c r="AO17" s="63">
        <f t="shared" si="20"/>
        <v>2159.8800259999998</v>
      </c>
      <c r="AP17" s="59">
        <f t="shared" si="21"/>
        <v>0.89774560323767527</v>
      </c>
      <c r="AQ17" s="4"/>
      <c r="AR17" s="65">
        <f t="shared" si="5"/>
        <v>597.42311299999994</v>
      </c>
      <c r="AS17" s="66">
        <v>872.87569900000005</v>
      </c>
      <c r="AT17" s="67">
        <f t="shared" si="6"/>
        <v>0.40632768393229274</v>
      </c>
      <c r="AU17" s="68">
        <f t="shared" si="7"/>
        <v>0.5936723126670379</v>
      </c>
    </row>
    <row r="18" spans="1:47" x14ac:dyDescent="0.25">
      <c r="A18" t="s">
        <v>10</v>
      </c>
      <c r="B18" t="s">
        <v>1</v>
      </c>
      <c r="C18" s="44">
        <v>39862</v>
      </c>
      <c r="D18" s="44">
        <v>39502</v>
      </c>
      <c r="E18" s="44">
        <f t="shared" si="8"/>
        <v>-360</v>
      </c>
      <c r="F18" s="45">
        <f t="shared" si="9"/>
        <v>-9.0311574933520638E-3</v>
      </c>
      <c r="G18" s="46">
        <f t="shared" si="10"/>
        <v>2553.8710198803942</v>
      </c>
      <c r="H18" s="32"/>
      <c r="I18" s="53">
        <v>9899.2000000000007</v>
      </c>
      <c r="J18" s="50">
        <v>6781.8728080000001</v>
      </c>
      <c r="K18" s="51">
        <f t="shared" si="11"/>
        <v>0.68509301842573134</v>
      </c>
      <c r="L18" s="50">
        <v>923.54654500000004</v>
      </c>
      <c r="M18" s="52">
        <f t="shared" si="12"/>
        <v>0.13617868856380946</v>
      </c>
      <c r="N18" s="53">
        <f t="shared" si="13"/>
        <v>2.3379741405498457E-2</v>
      </c>
      <c r="O18" s="50">
        <v>2819.7793489999999</v>
      </c>
      <c r="P18" s="52">
        <f t="shared" si="14"/>
        <v>0.41578180966085732</v>
      </c>
      <c r="Q18" s="77">
        <f t="shared" si="15"/>
        <v>3038.546914</v>
      </c>
      <c r="R18" s="52">
        <f t="shared" si="16"/>
        <v>0.44803950177533319</v>
      </c>
      <c r="S18" s="27"/>
      <c r="T18" s="56">
        <v>0</v>
      </c>
      <c r="U18" s="59">
        <f t="shared" si="0"/>
        <v>0</v>
      </c>
      <c r="V18" s="59"/>
      <c r="W18" s="58">
        <v>188.85243700000001</v>
      </c>
      <c r="X18" s="59">
        <f t="shared" si="1"/>
        <v>2.7846649789306989E-2</v>
      </c>
      <c r="Y18" s="59"/>
      <c r="Z18" s="58">
        <v>705.52957600000002</v>
      </c>
      <c r="AA18" s="59">
        <f t="shared" si="2"/>
        <v>0.10403167325222416</v>
      </c>
      <c r="AB18" s="4"/>
      <c r="AC18" s="56">
        <v>0</v>
      </c>
      <c r="AD18" s="61" t="s">
        <v>177</v>
      </c>
      <c r="AE18" s="61">
        <f t="shared" si="22"/>
        <v>0</v>
      </c>
      <c r="AF18" s="62">
        <v>0</v>
      </c>
      <c r="AG18" s="61"/>
      <c r="AH18" s="56">
        <v>72.217821999999998</v>
      </c>
      <c r="AI18" s="59">
        <f t="shared" si="3"/>
        <v>0.38240344232359574</v>
      </c>
      <c r="AJ18" s="63">
        <f t="shared" si="18"/>
        <v>116.63461500000001</v>
      </c>
      <c r="AK18" s="59">
        <f t="shared" si="19"/>
        <v>0.61759655767640431</v>
      </c>
      <c r="AL18" s="59"/>
      <c r="AM18" s="56">
        <v>251.76912100000001</v>
      </c>
      <c r="AN18" s="59">
        <f t="shared" si="4"/>
        <v>0.3568512640212832</v>
      </c>
      <c r="AO18" s="63">
        <f t="shared" si="20"/>
        <v>453.76045499999998</v>
      </c>
      <c r="AP18" s="59">
        <f t="shared" si="21"/>
        <v>0.64314873597871669</v>
      </c>
      <c r="AQ18" s="4"/>
      <c r="AR18" s="65">
        <f t="shared" si="5"/>
        <v>323.986943</v>
      </c>
      <c r="AS18" s="66">
        <v>599.55962299999999</v>
      </c>
      <c r="AT18" s="67">
        <f t="shared" si="6"/>
        <v>0.35080737917762445</v>
      </c>
      <c r="AU18" s="68">
        <f t="shared" si="7"/>
        <v>0.64919264356080719</v>
      </c>
    </row>
    <row r="19" spans="1:47" x14ac:dyDescent="0.25">
      <c r="A19" t="s">
        <v>11</v>
      </c>
      <c r="B19" t="s">
        <v>1</v>
      </c>
      <c r="C19" s="44">
        <v>38981</v>
      </c>
      <c r="D19" s="44">
        <v>40243</v>
      </c>
      <c r="E19" s="44">
        <f t="shared" si="8"/>
        <v>1262</v>
      </c>
      <c r="F19" s="45">
        <f t="shared" si="9"/>
        <v>3.2374746671455325E-2</v>
      </c>
      <c r="G19" s="46">
        <f t="shared" si="10"/>
        <v>1529.3123284287567</v>
      </c>
      <c r="H19" s="32"/>
      <c r="I19" s="50">
        <v>16841.242643000001</v>
      </c>
      <c r="J19" s="50">
        <v>16841.108721000001</v>
      </c>
      <c r="K19" s="51">
        <f t="shared" si="11"/>
        <v>0.99999204797396246</v>
      </c>
      <c r="L19" s="50">
        <v>1184.1347149999999</v>
      </c>
      <c r="M19" s="52">
        <f t="shared" si="12"/>
        <v>7.0312159051823267E-2</v>
      </c>
      <c r="N19" s="53">
        <f t="shared" si="13"/>
        <v>2.9424613348905396E-2</v>
      </c>
      <c r="O19" s="50">
        <v>10009.173412</v>
      </c>
      <c r="P19" s="52">
        <f t="shared" si="14"/>
        <v>0.59432983765012293</v>
      </c>
      <c r="Q19" s="77">
        <f t="shared" si="15"/>
        <v>5647.8005940000003</v>
      </c>
      <c r="R19" s="52">
        <f t="shared" si="16"/>
        <v>0.33535800329805376</v>
      </c>
      <c r="S19" s="27"/>
      <c r="T19" s="56">
        <v>0</v>
      </c>
      <c r="U19" s="59">
        <f t="shared" si="0"/>
        <v>0</v>
      </c>
      <c r="V19" s="59"/>
      <c r="W19" s="58">
        <v>90.845491999999993</v>
      </c>
      <c r="X19" s="59">
        <f t="shared" si="1"/>
        <v>5.3942702648027158E-3</v>
      </c>
      <c r="Y19" s="59"/>
      <c r="Z19" s="58">
        <v>88.181422999999995</v>
      </c>
      <c r="AA19" s="59">
        <f t="shared" si="2"/>
        <v>5.2360818079656641E-3</v>
      </c>
      <c r="AB19" s="4"/>
      <c r="AC19" s="56">
        <v>0</v>
      </c>
      <c r="AD19" s="61" t="s">
        <v>177</v>
      </c>
      <c r="AE19" s="61">
        <f t="shared" si="22"/>
        <v>0</v>
      </c>
      <c r="AF19" s="62">
        <v>0</v>
      </c>
      <c r="AG19" s="61"/>
      <c r="AH19" s="56">
        <v>42.450544000000001</v>
      </c>
      <c r="AI19" s="59">
        <f t="shared" si="3"/>
        <v>0.46728288950210106</v>
      </c>
      <c r="AJ19" s="63">
        <f t="shared" si="18"/>
        <v>48.394947999999992</v>
      </c>
      <c r="AK19" s="59">
        <f t="shared" si="19"/>
        <v>0.53271711049789894</v>
      </c>
      <c r="AL19" s="59"/>
      <c r="AM19" s="56">
        <v>23.451174999999999</v>
      </c>
      <c r="AN19" s="59">
        <f t="shared" si="4"/>
        <v>0.26594235159938395</v>
      </c>
      <c r="AO19" s="63">
        <f t="shared" si="20"/>
        <v>64.730247999999989</v>
      </c>
      <c r="AP19" s="59">
        <f t="shared" si="21"/>
        <v>0.73405764840061605</v>
      </c>
      <c r="AQ19" s="4"/>
      <c r="AR19" s="65">
        <f t="shared" si="5"/>
        <v>65.901719</v>
      </c>
      <c r="AS19" s="66">
        <v>1118.2329999999999</v>
      </c>
      <c r="AT19" s="67">
        <f t="shared" si="6"/>
        <v>5.5653903365209596E-2</v>
      </c>
      <c r="AU19" s="68">
        <f t="shared" si="7"/>
        <v>0.94434610001278452</v>
      </c>
    </row>
    <row r="20" spans="1:47" x14ac:dyDescent="0.25">
      <c r="A20" t="s">
        <v>12</v>
      </c>
      <c r="B20" t="s">
        <v>1</v>
      </c>
      <c r="C20" s="44">
        <v>4148</v>
      </c>
      <c r="D20" s="44">
        <v>4897</v>
      </c>
      <c r="E20" s="44">
        <f t="shared" si="8"/>
        <v>749</v>
      </c>
      <c r="F20" s="45">
        <f t="shared" si="9"/>
        <v>0.18056894889103181</v>
      </c>
      <c r="G20" s="46">
        <f t="shared" si="10"/>
        <v>243.35947965412274</v>
      </c>
      <c r="H20" s="32"/>
      <c r="I20" s="50">
        <v>12878.39703</v>
      </c>
      <c r="J20" s="50">
        <v>12878.245822999999</v>
      </c>
      <c r="K20" s="51">
        <f t="shared" si="11"/>
        <v>0.99998825886485343</v>
      </c>
      <c r="L20" s="50">
        <v>2024.1909989999999</v>
      </c>
      <c r="M20" s="52">
        <f t="shared" si="12"/>
        <v>0.157179093086178</v>
      </c>
      <c r="N20" s="53">
        <f t="shared" si="13"/>
        <v>0.41335327731264038</v>
      </c>
      <c r="O20" s="50">
        <v>1274.4473929999999</v>
      </c>
      <c r="P20" s="52">
        <f t="shared" si="14"/>
        <v>9.8961256875830947E-2</v>
      </c>
      <c r="Q20" s="77">
        <f t="shared" si="15"/>
        <v>9579.6074310000004</v>
      </c>
      <c r="R20" s="52">
        <f t="shared" si="16"/>
        <v>0.74385965003799115</v>
      </c>
      <c r="S20" s="27"/>
      <c r="T20" s="56">
        <v>726.74891400000001</v>
      </c>
      <c r="U20" s="59">
        <f t="shared" si="0"/>
        <v>5.6432290856108472E-2</v>
      </c>
      <c r="V20" s="59"/>
      <c r="W20" s="58">
        <v>4477.3746430000001</v>
      </c>
      <c r="X20" s="59">
        <f t="shared" si="1"/>
        <v>0.34766960535910874</v>
      </c>
      <c r="Y20" s="59"/>
      <c r="Z20" s="58">
        <v>3660.800088</v>
      </c>
      <c r="AA20" s="59">
        <f t="shared" si="2"/>
        <v>0.28426232410177843</v>
      </c>
      <c r="AB20" s="4"/>
      <c r="AC20" s="56">
        <v>78.044832999999997</v>
      </c>
      <c r="AD20" s="59">
        <f>AC20/T20</f>
        <v>0.10738899157130354</v>
      </c>
      <c r="AE20" s="61">
        <f t="shared" si="22"/>
        <v>648.70408099999997</v>
      </c>
      <c r="AF20" s="62">
        <f t="shared" si="17"/>
        <v>0.89261100842869645</v>
      </c>
      <c r="AG20" s="59"/>
      <c r="AH20" s="56">
        <v>1129.3021369999999</v>
      </c>
      <c r="AI20" s="59">
        <f t="shared" si="3"/>
        <v>0.25222417756923005</v>
      </c>
      <c r="AJ20" s="63">
        <f t="shared" si="18"/>
        <v>3348.0725060000004</v>
      </c>
      <c r="AK20" s="59">
        <f t="shared" si="19"/>
        <v>0.74777582243077001</v>
      </c>
      <c r="AL20" s="59"/>
      <c r="AM20" s="56">
        <v>489.02473300000003</v>
      </c>
      <c r="AN20" s="59">
        <f t="shared" si="4"/>
        <v>0.13358411310221757</v>
      </c>
      <c r="AO20" s="63">
        <f t="shared" si="20"/>
        <v>3171.7753549999998</v>
      </c>
      <c r="AP20" s="59">
        <f t="shared" si="21"/>
        <v>0.86641588689778237</v>
      </c>
      <c r="AQ20" s="4"/>
      <c r="AR20" s="65">
        <f t="shared" si="5"/>
        <v>1696.3717029999998</v>
      </c>
      <c r="AS20" s="66">
        <v>327.81928799999997</v>
      </c>
      <c r="AT20" s="67">
        <f t="shared" si="6"/>
        <v>0.83804922748794408</v>
      </c>
      <c r="AU20" s="68">
        <f t="shared" si="7"/>
        <v>0.1619507685598596</v>
      </c>
    </row>
    <row r="21" spans="1:47" x14ac:dyDescent="0.25">
      <c r="A21" t="s">
        <v>13</v>
      </c>
      <c r="B21" t="s">
        <v>1</v>
      </c>
      <c r="C21" s="44">
        <v>4868</v>
      </c>
      <c r="D21" s="44">
        <v>4996</v>
      </c>
      <c r="E21" s="44">
        <f t="shared" si="8"/>
        <v>128</v>
      </c>
      <c r="F21" s="45">
        <f t="shared" si="9"/>
        <v>2.629416598192276E-2</v>
      </c>
      <c r="G21" s="46">
        <f t="shared" si="10"/>
        <v>480.82916021994811</v>
      </c>
      <c r="H21" s="32"/>
      <c r="I21" s="50">
        <v>6649.8462749999999</v>
      </c>
      <c r="J21" s="50">
        <v>6649.7302259999997</v>
      </c>
      <c r="K21" s="51">
        <f t="shared" si="11"/>
        <v>0.99998254861914082</v>
      </c>
      <c r="L21" s="50">
        <v>1279.956774</v>
      </c>
      <c r="M21" s="52">
        <f t="shared" si="12"/>
        <v>0.19248251139504197</v>
      </c>
      <c r="N21" s="53">
        <f t="shared" si="13"/>
        <v>0.25619631184947961</v>
      </c>
      <c r="O21" s="50">
        <v>837.37954100000002</v>
      </c>
      <c r="P21" s="52">
        <f t="shared" si="14"/>
        <v>0.12592684402833398</v>
      </c>
      <c r="Q21" s="77">
        <f t="shared" si="15"/>
        <v>4532.3939109999992</v>
      </c>
      <c r="R21" s="52">
        <f t="shared" si="16"/>
        <v>0.68159064457662399</v>
      </c>
      <c r="S21" s="27"/>
      <c r="T21" s="56">
        <v>0</v>
      </c>
      <c r="U21" s="59">
        <f t="shared" si="0"/>
        <v>0</v>
      </c>
      <c r="V21" s="59"/>
      <c r="W21" s="58">
        <v>659.61910699999999</v>
      </c>
      <c r="X21" s="59">
        <f t="shared" si="1"/>
        <v>9.9194867247536372E-2</v>
      </c>
      <c r="Y21" s="59"/>
      <c r="Z21" s="58">
        <v>828.06689100000006</v>
      </c>
      <c r="AA21" s="59">
        <f t="shared" si="2"/>
        <v>0.1245263887190963</v>
      </c>
      <c r="AB21" s="4"/>
      <c r="AC21" s="56">
        <v>0</v>
      </c>
      <c r="AD21" s="61" t="s">
        <v>177</v>
      </c>
      <c r="AE21" s="61">
        <f t="shared" si="22"/>
        <v>0</v>
      </c>
      <c r="AF21" s="62">
        <v>0</v>
      </c>
      <c r="AG21" s="61"/>
      <c r="AH21" s="56">
        <v>221.46664999999999</v>
      </c>
      <c r="AI21" s="59">
        <f t="shared" si="3"/>
        <v>0.33574929478202636</v>
      </c>
      <c r="AJ21" s="63">
        <f t="shared" si="18"/>
        <v>438.15245700000003</v>
      </c>
      <c r="AK21" s="59">
        <f t="shared" si="19"/>
        <v>0.66425070521797369</v>
      </c>
      <c r="AL21" s="59"/>
      <c r="AM21" s="56">
        <v>227.33156099999999</v>
      </c>
      <c r="AN21" s="59">
        <f t="shared" si="4"/>
        <v>0.27453284688809032</v>
      </c>
      <c r="AO21" s="63">
        <f t="shared" si="20"/>
        <v>600.73533000000009</v>
      </c>
      <c r="AP21" s="59">
        <f t="shared" si="21"/>
        <v>0.72546715311190968</v>
      </c>
      <c r="AQ21" s="4"/>
      <c r="AR21" s="65">
        <f t="shared" si="5"/>
        <v>448.79821099999998</v>
      </c>
      <c r="AS21" s="66">
        <v>831.15861299999995</v>
      </c>
      <c r="AT21" s="67">
        <f t="shared" si="6"/>
        <v>0.35063544341224762</v>
      </c>
      <c r="AU21" s="68">
        <f t="shared" si="7"/>
        <v>0.64936459565157156</v>
      </c>
    </row>
    <row r="22" spans="1:47" x14ac:dyDescent="0.25">
      <c r="A22" t="s">
        <v>14</v>
      </c>
      <c r="B22" t="s">
        <v>1</v>
      </c>
      <c r="C22" s="44">
        <v>7921</v>
      </c>
      <c r="D22" s="44">
        <v>7965</v>
      </c>
      <c r="E22" s="44">
        <f t="shared" si="8"/>
        <v>44</v>
      </c>
      <c r="F22" s="45">
        <f t="shared" si="9"/>
        <v>5.5548541850776421E-3</v>
      </c>
      <c r="G22" s="46">
        <f t="shared" si="10"/>
        <v>325.91066502131741</v>
      </c>
      <c r="H22" s="32"/>
      <c r="I22" s="50">
        <v>15641.096003000001</v>
      </c>
      <c r="J22" s="50">
        <v>15641.146360000001</v>
      </c>
      <c r="K22" s="51">
        <f t="shared" si="11"/>
        <v>1.0000032195314184</v>
      </c>
      <c r="L22" s="50">
        <v>2932.7580149999999</v>
      </c>
      <c r="M22" s="52">
        <f t="shared" si="12"/>
        <v>0.18750275379431969</v>
      </c>
      <c r="N22" s="53">
        <f t="shared" si="13"/>
        <v>0.3682056516007533</v>
      </c>
      <c r="O22" s="50">
        <v>1367.288599</v>
      </c>
      <c r="P22" s="52">
        <f t="shared" si="14"/>
        <v>8.7416137380866496E-2</v>
      </c>
      <c r="Q22" s="77">
        <f t="shared" si="15"/>
        <v>11341.099746</v>
      </c>
      <c r="R22" s="52">
        <f t="shared" si="16"/>
        <v>0.72508110882481369</v>
      </c>
      <c r="S22" s="27"/>
      <c r="T22" s="56">
        <v>3140.289831</v>
      </c>
      <c r="U22" s="59">
        <f t="shared" si="0"/>
        <v>0.20077107896840882</v>
      </c>
      <c r="V22" s="59"/>
      <c r="W22" s="58">
        <v>5423.2119480000001</v>
      </c>
      <c r="X22" s="59">
        <f t="shared" si="1"/>
        <v>0.34672726814123361</v>
      </c>
      <c r="Y22" s="59"/>
      <c r="Z22" s="58">
        <v>2704.3901660000001</v>
      </c>
      <c r="AA22" s="59">
        <f t="shared" si="2"/>
        <v>0.17290229908698329</v>
      </c>
      <c r="AB22" s="4"/>
      <c r="AC22" s="56">
        <v>1774.11005</v>
      </c>
      <c r="AD22" s="59">
        <f>AC22/T22</f>
        <v>0.56495105403536872</v>
      </c>
      <c r="AE22" s="61">
        <f t="shared" si="22"/>
        <v>1366.179781</v>
      </c>
      <c r="AF22" s="62">
        <f t="shared" si="17"/>
        <v>0.43504894596463128</v>
      </c>
      <c r="AG22" s="59"/>
      <c r="AH22" s="56">
        <v>852.18314799999996</v>
      </c>
      <c r="AI22" s="59">
        <f t="shared" si="3"/>
        <v>0.15713624253875463</v>
      </c>
      <c r="AJ22" s="63">
        <f t="shared" si="18"/>
        <v>4571.0288</v>
      </c>
      <c r="AK22" s="59">
        <f t="shared" si="19"/>
        <v>0.84286375746124531</v>
      </c>
      <c r="AL22" s="59"/>
      <c r="AM22" s="56">
        <v>202.767762</v>
      </c>
      <c r="AN22" s="59">
        <f t="shared" si="4"/>
        <v>7.4977259032083021E-2</v>
      </c>
      <c r="AO22" s="63">
        <f t="shared" si="20"/>
        <v>2501.6224040000002</v>
      </c>
      <c r="AP22" s="59">
        <f t="shared" si="21"/>
        <v>0.92502274096791703</v>
      </c>
      <c r="AQ22" s="4"/>
      <c r="AR22" s="65">
        <f t="shared" si="5"/>
        <v>2829.0609599999998</v>
      </c>
      <c r="AS22" s="66">
        <v>103.697112</v>
      </c>
      <c r="AT22" s="67">
        <f t="shared" si="6"/>
        <v>0.96464179640133041</v>
      </c>
      <c r="AU22" s="68">
        <f t="shared" si="7"/>
        <v>3.5358223034299682E-2</v>
      </c>
    </row>
    <row r="23" spans="1:47" x14ac:dyDescent="0.25">
      <c r="A23" t="s">
        <v>15</v>
      </c>
      <c r="B23" t="s">
        <v>1</v>
      </c>
      <c r="C23" s="44">
        <v>4008</v>
      </c>
      <c r="D23" s="44">
        <v>4355</v>
      </c>
      <c r="E23" s="44">
        <f t="shared" si="8"/>
        <v>347</v>
      </c>
      <c r="F23" s="45">
        <f t="shared" si="9"/>
        <v>8.6576846307385227E-2</v>
      </c>
      <c r="G23" s="46">
        <f t="shared" si="10"/>
        <v>220.40926237439433</v>
      </c>
      <c r="H23" s="32"/>
      <c r="I23" s="50">
        <v>12645.566570000001</v>
      </c>
      <c r="J23" s="50">
        <v>10054.105358999999</v>
      </c>
      <c r="K23" s="51">
        <f t="shared" si="11"/>
        <v>0.79506958453345111</v>
      </c>
      <c r="L23" s="50">
        <v>3587.9967830000001</v>
      </c>
      <c r="M23" s="52">
        <f t="shared" si="12"/>
        <v>0.35686882670154046</v>
      </c>
      <c r="N23" s="53">
        <f t="shared" si="13"/>
        <v>0.82387985832376576</v>
      </c>
      <c r="O23" s="50">
        <v>451.353227</v>
      </c>
      <c r="P23" s="52">
        <f t="shared" si="14"/>
        <v>4.4892430592640267E-2</v>
      </c>
      <c r="Q23" s="77">
        <f t="shared" si="15"/>
        <v>6014.7553489999991</v>
      </c>
      <c r="R23" s="52">
        <f t="shared" si="16"/>
        <v>0.59823874270581923</v>
      </c>
      <c r="S23" s="27"/>
      <c r="T23" s="56">
        <v>4020.3401130000002</v>
      </c>
      <c r="U23" s="59">
        <f t="shared" si="0"/>
        <v>0.39987049761729082</v>
      </c>
      <c r="V23" s="59"/>
      <c r="W23" s="58">
        <v>3620.8023889999999</v>
      </c>
      <c r="X23" s="59">
        <f t="shared" si="1"/>
        <v>0.36013173322863729</v>
      </c>
      <c r="Y23" s="59"/>
      <c r="Z23" s="58">
        <v>1987.996022</v>
      </c>
      <c r="AA23" s="59">
        <f t="shared" si="2"/>
        <v>0.19772977813689133</v>
      </c>
      <c r="AB23" s="4"/>
      <c r="AC23" s="56">
        <v>1954.6239250000001</v>
      </c>
      <c r="AD23" s="59">
        <f>AC23/T23</f>
        <v>0.48618372328241871</v>
      </c>
      <c r="AE23" s="61">
        <f t="shared" si="22"/>
        <v>2065.7161880000003</v>
      </c>
      <c r="AF23" s="62">
        <f t="shared" si="17"/>
        <v>0.51381627671758134</v>
      </c>
      <c r="AG23" s="59"/>
      <c r="AH23" s="56">
        <v>1262.8984660000001</v>
      </c>
      <c r="AI23" s="59">
        <f t="shared" si="3"/>
        <v>0.34878966878631279</v>
      </c>
      <c r="AJ23" s="63">
        <f t="shared" si="18"/>
        <v>2357.9039229999998</v>
      </c>
      <c r="AK23" s="59">
        <f t="shared" si="19"/>
        <v>0.65121033121368721</v>
      </c>
      <c r="AL23" s="59"/>
      <c r="AM23" s="56">
        <v>347.154157</v>
      </c>
      <c r="AN23" s="59">
        <f t="shared" si="4"/>
        <v>0.17462517689082177</v>
      </c>
      <c r="AO23" s="63">
        <f t="shared" si="20"/>
        <v>1640.8418650000001</v>
      </c>
      <c r="AP23" s="59">
        <f t="shared" si="21"/>
        <v>0.82537482310917831</v>
      </c>
      <c r="AQ23" s="4"/>
      <c r="AR23" s="65">
        <f t="shared" si="5"/>
        <v>3564.6765480000004</v>
      </c>
      <c r="AS23" s="66">
        <v>23.320238</v>
      </c>
      <c r="AT23" s="67">
        <f t="shared" si="6"/>
        <v>0.99350048609004016</v>
      </c>
      <c r="AU23" s="68">
        <f t="shared" si="7"/>
        <v>6.4995147460810863E-3</v>
      </c>
    </row>
    <row r="24" spans="1:47" x14ac:dyDescent="0.25">
      <c r="A24" t="s">
        <v>16</v>
      </c>
      <c r="B24" t="s">
        <v>1</v>
      </c>
      <c r="C24" s="44">
        <v>22876</v>
      </c>
      <c r="D24" s="44">
        <v>24498</v>
      </c>
      <c r="E24" s="44">
        <f t="shared" si="8"/>
        <v>1622</v>
      </c>
      <c r="F24" s="45">
        <f t="shared" si="9"/>
        <v>7.0904004196537862E-2</v>
      </c>
      <c r="G24" s="46">
        <f t="shared" si="10"/>
        <v>2065.9214840926215</v>
      </c>
      <c r="H24" s="32"/>
      <c r="I24" s="50">
        <v>7589.2138789999999</v>
      </c>
      <c r="J24" s="50">
        <v>6307.0609050000003</v>
      </c>
      <c r="K24" s="51">
        <f t="shared" si="11"/>
        <v>0.83105589136869285</v>
      </c>
      <c r="L24" s="50">
        <v>488.29038500000001</v>
      </c>
      <c r="M24" s="52">
        <f t="shared" si="12"/>
        <v>7.7419640043891416E-2</v>
      </c>
      <c r="N24" s="53">
        <f t="shared" si="13"/>
        <v>1.9931846885460038E-2</v>
      </c>
      <c r="O24" s="50">
        <v>4411.5838629999998</v>
      </c>
      <c r="P24" s="52">
        <f t="shared" si="14"/>
        <v>0.69946745868628957</v>
      </c>
      <c r="Q24" s="77">
        <f t="shared" si="15"/>
        <v>1407.1866570000002</v>
      </c>
      <c r="R24" s="52">
        <f t="shared" si="16"/>
        <v>0.22311290126981898</v>
      </c>
      <c r="S24" s="27"/>
      <c r="T24" s="56">
        <v>0</v>
      </c>
      <c r="U24" s="59">
        <f t="shared" si="0"/>
        <v>0</v>
      </c>
      <c r="V24" s="59"/>
      <c r="W24" s="58">
        <v>0.97669899999999998</v>
      </c>
      <c r="X24" s="59">
        <f t="shared" si="1"/>
        <v>1.5485802574471887E-4</v>
      </c>
      <c r="Y24" s="59"/>
      <c r="Z24" s="58">
        <v>16.163484</v>
      </c>
      <c r="AA24" s="59">
        <f t="shared" si="2"/>
        <v>2.5627600943549157E-3</v>
      </c>
      <c r="AB24" s="4"/>
      <c r="AC24" s="56">
        <v>0</v>
      </c>
      <c r="AD24" s="61" t="s">
        <v>177</v>
      </c>
      <c r="AE24" s="61">
        <f t="shared" si="22"/>
        <v>0</v>
      </c>
      <c r="AF24" s="62">
        <v>0</v>
      </c>
      <c r="AG24" s="61"/>
      <c r="AH24" s="56">
        <v>0</v>
      </c>
      <c r="AI24" s="59">
        <f t="shared" si="3"/>
        <v>0</v>
      </c>
      <c r="AJ24" s="63">
        <f t="shared" si="18"/>
        <v>0.97669899999999998</v>
      </c>
      <c r="AK24" s="59">
        <f t="shared" si="19"/>
        <v>1</v>
      </c>
      <c r="AL24" s="59"/>
      <c r="AM24" s="56">
        <v>0</v>
      </c>
      <c r="AN24" s="59">
        <f t="shared" si="4"/>
        <v>0</v>
      </c>
      <c r="AO24" s="63">
        <f t="shared" si="20"/>
        <v>16.163484</v>
      </c>
      <c r="AP24" s="59">
        <f t="shared" si="21"/>
        <v>1</v>
      </c>
      <c r="AQ24" s="4"/>
      <c r="AR24" s="65">
        <f t="shared" si="5"/>
        <v>0</v>
      </c>
      <c r="AS24" s="66">
        <v>488.29034899999999</v>
      </c>
      <c r="AT24" s="67">
        <f t="shared" si="6"/>
        <v>0</v>
      </c>
      <c r="AU24" s="68">
        <f t="shared" si="7"/>
        <v>0.9999999262733793</v>
      </c>
    </row>
    <row r="25" spans="1:47" x14ac:dyDescent="0.25">
      <c r="A25" t="s">
        <v>17</v>
      </c>
      <c r="B25" t="s">
        <v>1</v>
      </c>
      <c r="C25" s="44">
        <v>4717</v>
      </c>
      <c r="D25" s="44">
        <v>4852</v>
      </c>
      <c r="E25" s="44">
        <f t="shared" si="8"/>
        <v>135</v>
      </c>
      <c r="F25" s="45">
        <f t="shared" si="9"/>
        <v>2.8619885520457918E-2</v>
      </c>
      <c r="G25" s="46">
        <f t="shared" si="10"/>
        <v>313.24067116624252</v>
      </c>
      <c r="H25" s="32"/>
      <c r="I25" s="50">
        <v>9913.3997780000009</v>
      </c>
      <c r="J25" s="50">
        <v>9913.2783309999995</v>
      </c>
      <c r="K25" s="51">
        <f t="shared" si="11"/>
        <v>0.99998774920786804</v>
      </c>
      <c r="L25" s="50">
        <v>3148.5761130000001</v>
      </c>
      <c r="M25" s="52">
        <f t="shared" si="12"/>
        <v>0.31761199553471914</v>
      </c>
      <c r="N25" s="53">
        <f t="shared" si="13"/>
        <v>0.64892335387469091</v>
      </c>
      <c r="O25" s="50">
        <v>529.10660499999994</v>
      </c>
      <c r="P25" s="52">
        <f t="shared" si="14"/>
        <v>5.3373524613489438E-2</v>
      </c>
      <c r="Q25" s="77">
        <f t="shared" si="15"/>
        <v>6235.5956129999995</v>
      </c>
      <c r="R25" s="52">
        <f t="shared" si="16"/>
        <v>0.62901447985179137</v>
      </c>
      <c r="S25" s="27"/>
      <c r="T25" s="56">
        <v>898.44725200000005</v>
      </c>
      <c r="U25" s="59">
        <f t="shared" si="0"/>
        <v>9.0630689667054815E-2</v>
      </c>
      <c r="V25" s="59"/>
      <c r="W25" s="58">
        <v>2365.7492299999999</v>
      </c>
      <c r="X25" s="59">
        <f t="shared" si="1"/>
        <v>0.23864448782821127</v>
      </c>
      <c r="Y25" s="59"/>
      <c r="Z25" s="58">
        <v>1875.401022</v>
      </c>
      <c r="AA25" s="59">
        <f t="shared" si="2"/>
        <v>0.18918070888168226</v>
      </c>
      <c r="AB25" s="4"/>
      <c r="AC25" s="56">
        <v>698.85839299999998</v>
      </c>
      <c r="AD25" s="59">
        <f>AC25/T25</f>
        <v>0.77785133344700785</v>
      </c>
      <c r="AE25" s="61">
        <f t="shared" si="22"/>
        <v>199.58885900000007</v>
      </c>
      <c r="AF25" s="62">
        <f t="shared" si="17"/>
        <v>0.22214866655299209</v>
      </c>
      <c r="AG25" s="59"/>
      <c r="AH25" s="56">
        <v>924.03164100000004</v>
      </c>
      <c r="AI25" s="59">
        <f t="shared" si="3"/>
        <v>0.39058731554569714</v>
      </c>
      <c r="AJ25" s="63">
        <f t="shared" si="18"/>
        <v>1441.7175889999999</v>
      </c>
      <c r="AK25" s="59">
        <f t="shared" si="19"/>
        <v>0.60941268445430286</v>
      </c>
      <c r="AL25" s="59"/>
      <c r="AM25" s="56">
        <v>557.97782099999995</v>
      </c>
      <c r="AN25" s="59">
        <f t="shared" si="4"/>
        <v>0.29752453712803828</v>
      </c>
      <c r="AO25" s="63">
        <f t="shared" si="20"/>
        <v>1317.4232010000001</v>
      </c>
      <c r="AP25" s="59">
        <f t="shared" si="21"/>
        <v>0.70247546287196172</v>
      </c>
      <c r="AQ25" s="4"/>
      <c r="AR25" s="65">
        <f t="shared" si="5"/>
        <v>2180.867855</v>
      </c>
      <c r="AS25" s="66">
        <v>967.70824000000005</v>
      </c>
      <c r="AT25" s="67">
        <f t="shared" si="6"/>
        <v>0.69265209946665185</v>
      </c>
      <c r="AU25" s="68">
        <f t="shared" si="7"/>
        <v>0.30734789481647828</v>
      </c>
    </row>
    <row r="26" spans="1:47" x14ac:dyDescent="0.25">
      <c r="A26" t="s">
        <v>18</v>
      </c>
      <c r="B26" t="s">
        <v>1</v>
      </c>
      <c r="C26" s="44">
        <v>33858</v>
      </c>
      <c r="D26" s="44">
        <v>33802</v>
      </c>
      <c r="E26" s="44">
        <f t="shared" si="8"/>
        <v>-56</v>
      </c>
      <c r="F26" s="45">
        <f t="shared" si="9"/>
        <v>-1.653966566247268E-3</v>
      </c>
      <c r="G26" s="46">
        <f t="shared" si="10"/>
        <v>1463.8736736036715</v>
      </c>
      <c r="H26" s="32"/>
      <c r="I26" s="50">
        <v>14778.105782000001</v>
      </c>
      <c r="J26" s="50">
        <v>14777.676374000001</v>
      </c>
      <c r="K26" s="51">
        <f t="shared" si="11"/>
        <v>0.99997094296073297</v>
      </c>
      <c r="L26" s="50">
        <v>988.20987300000002</v>
      </c>
      <c r="M26" s="52">
        <f t="shared" si="12"/>
        <v>6.6871803657756843E-2</v>
      </c>
      <c r="N26" s="53">
        <f t="shared" si="13"/>
        <v>2.9235248594757707E-2</v>
      </c>
      <c r="O26" s="50">
        <v>9050.6592779999992</v>
      </c>
      <c r="P26" s="52">
        <f t="shared" si="14"/>
        <v>0.61245483044437377</v>
      </c>
      <c r="Q26" s="77">
        <f t="shared" si="15"/>
        <v>4738.8072230000016</v>
      </c>
      <c r="R26" s="52">
        <f t="shared" si="16"/>
        <v>0.32067336589786938</v>
      </c>
      <c r="S26" s="27"/>
      <c r="T26" s="56">
        <v>0</v>
      </c>
      <c r="U26" s="59">
        <f t="shared" si="0"/>
        <v>0</v>
      </c>
      <c r="V26" s="59"/>
      <c r="W26" s="58">
        <v>0</v>
      </c>
      <c r="X26" s="59">
        <f t="shared" si="1"/>
        <v>0</v>
      </c>
      <c r="Y26" s="59"/>
      <c r="Z26" s="58">
        <v>95.830484999999996</v>
      </c>
      <c r="AA26" s="59">
        <f t="shared" si="2"/>
        <v>6.4848141598638038E-3</v>
      </c>
      <c r="AB26" s="4"/>
      <c r="AC26" s="56">
        <v>0</v>
      </c>
      <c r="AD26" s="61" t="s">
        <v>177</v>
      </c>
      <c r="AE26" s="61">
        <f t="shared" si="22"/>
        <v>0</v>
      </c>
      <c r="AF26" s="62">
        <v>0</v>
      </c>
      <c r="AG26" s="61"/>
      <c r="AH26" s="56">
        <v>0</v>
      </c>
      <c r="AI26" s="61" t="s">
        <v>177</v>
      </c>
      <c r="AJ26" s="63">
        <f t="shared" si="18"/>
        <v>0</v>
      </c>
      <c r="AK26" s="59">
        <v>0</v>
      </c>
      <c r="AL26" s="61"/>
      <c r="AM26" s="56">
        <v>8.980696</v>
      </c>
      <c r="AN26" s="59">
        <f t="shared" si="4"/>
        <v>9.3714395789607038E-2</v>
      </c>
      <c r="AO26" s="63">
        <f t="shared" si="20"/>
        <v>86.849789000000001</v>
      </c>
      <c r="AP26" s="59">
        <f t="shared" si="21"/>
        <v>0.90628560421039306</v>
      </c>
      <c r="AQ26" s="4"/>
      <c r="AR26" s="65">
        <f t="shared" si="5"/>
        <v>8.980696</v>
      </c>
      <c r="AS26" s="66">
        <v>979.22918200000004</v>
      </c>
      <c r="AT26" s="67">
        <f t="shared" si="6"/>
        <v>9.0878428210158149E-3</v>
      </c>
      <c r="AU26" s="68">
        <f t="shared" si="7"/>
        <v>0.99091216223863821</v>
      </c>
    </row>
    <row r="27" spans="1:47" x14ac:dyDescent="0.25">
      <c r="A27" t="s">
        <v>19</v>
      </c>
      <c r="B27" t="s">
        <v>1</v>
      </c>
      <c r="C27" s="44">
        <v>13435</v>
      </c>
      <c r="D27" s="44">
        <v>13606</v>
      </c>
      <c r="E27" s="44">
        <f t="shared" si="8"/>
        <v>171</v>
      </c>
      <c r="F27" s="45">
        <f t="shared" si="9"/>
        <v>1.2727949385932266E-2</v>
      </c>
      <c r="G27" s="46">
        <f t="shared" si="10"/>
        <v>1870.9292402477422</v>
      </c>
      <c r="H27" s="32"/>
      <c r="I27" s="50">
        <v>4654.2861229999999</v>
      </c>
      <c r="J27" s="50">
        <v>4654.2434670000002</v>
      </c>
      <c r="K27" s="51">
        <f t="shared" si="11"/>
        <v>0.99999083511437148</v>
      </c>
      <c r="L27" s="50">
        <v>621.39023399999996</v>
      </c>
      <c r="M27" s="52">
        <f t="shared" si="12"/>
        <v>0.13351047026350157</v>
      </c>
      <c r="N27" s="53">
        <f t="shared" si="13"/>
        <v>4.5670309716301628E-2</v>
      </c>
      <c r="O27" s="50">
        <v>1733.1401760000001</v>
      </c>
      <c r="P27" s="52">
        <f t="shared" si="14"/>
        <v>0.37237849465514433</v>
      </c>
      <c r="Q27" s="77">
        <f t="shared" si="15"/>
        <v>2299.7130569999999</v>
      </c>
      <c r="R27" s="52">
        <f t="shared" si="16"/>
        <v>0.49411103508135401</v>
      </c>
      <c r="S27" s="27"/>
      <c r="T27" s="56">
        <v>6.8495E-2</v>
      </c>
      <c r="U27" s="59">
        <f t="shared" si="0"/>
        <v>1.4716677476296707E-5</v>
      </c>
      <c r="V27" s="59"/>
      <c r="W27" s="58">
        <v>889.20481600000005</v>
      </c>
      <c r="X27" s="59">
        <f t="shared" si="1"/>
        <v>0.19105249269934679</v>
      </c>
      <c r="Y27" s="59"/>
      <c r="Z27" s="58">
        <v>693.28804700000001</v>
      </c>
      <c r="AA27" s="59">
        <f t="shared" si="2"/>
        <v>0.14895826828046768</v>
      </c>
      <c r="AB27" s="4"/>
      <c r="AC27" s="56">
        <v>0</v>
      </c>
      <c r="AD27" s="59">
        <f>AC27/T27</f>
        <v>0</v>
      </c>
      <c r="AE27" s="61">
        <f t="shared" si="22"/>
        <v>6.8495E-2</v>
      </c>
      <c r="AF27" s="62">
        <f t="shared" si="17"/>
        <v>1</v>
      </c>
      <c r="AG27" s="59"/>
      <c r="AH27" s="56">
        <v>61.791598</v>
      </c>
      <c r="AI27" s="59">
        <f t="shared" ref="AI27:AI44" si="23">AH27/W27</f>
        <v>6.9490849451269723E-2</v>
      </c>
      <c r="AJ27" s="63">
        <f t="shared" si="18"/>
        <v>827.41321800000003</v>
      </c>
      <c r="AK27" s="59">
        <f t="shared" si="19"/>
        <v>0.93050915054873029</v>
      </c>
      <c r="AL27" s="59"/>
      <c r="AM27" s="56">
        <v>295.19906300000002</v>
      </c>
      <c r="AN27" s="59">
        <f t="shared" si="4"/>
        <v>0.42579569095037351</v>
      </c>
      <c r="AO27" s="63">
        <f t="shared" si="20"/>
        <v>398.08898399999998</v>
      </c>
      <c r="AP27" s="59">
        <f t="shared" si="21"/>
        <v>0.57420430904962649</v>
      </c>
      <c r="AQ27" s="4"/>
      <c r="AR27" s="65">
        <f t="shared" si="5"/>
        <v>356.99066100000005</v>
      </c>
      <c r="AS27" s="66">
        <v>264.39956899999999</v>
      </c>
      <c r="AT27" s="67">
        <f t="shared" si="6"/>
        <v>0.57450317283229146</v>
      </c>
      <c r="AU27" s="68">
        <f t="shared" si="7"/>
        <v>0.42549682073052986</v>
      </c>
    </row>
    <row r="28" spans="1:47" x14ac:dyDescent="0.25">
      <c r="A28" t="s">
        <v>20</v>
      </c>
      <c r="B28" t="s">
        <v>1</v>
      </c>
      <c r="C28" s="44">
        <v>16993</v>
      </c>
      <c r="D28" s="44">
        <v>17668</v>
      </c>
      <c r="E28" s="44">
        <f t="shared" si="8"/>
        <v>675</v>
      </c>
      <c r="F28" s="45">
        <f t="shared" si="9"/>
        <v>3.9722238568822454E-2</v>
      </c>
      <c r="G28" s="46">
        <f t="shared" si="10"/>
        <v>684.57743809231249</v>
      </c>
      <c r="H28" s="32"/>
      <c r="I28" s="50">
        <v>16517.517771999999</v>
      </c>
      <c r="J28" s="50">
        <v>16517.503706</v>
      </c>
      <c r="K28" s="51">
        <f t="shared" si="11"/>
        <v>0.99999914841926041</v>
      </c>
      <c r="L28" s="50">
        <v>4811.5148129999998</v>
      </c>
      <c r="M28" s="52">
        <f t="shared" si="12"/>
        <v>0.29129794057513742</v>
      </c>
      <c r="N28" s="53">
        <f t="shared" si="13"/>
        <v>0.27232934191759112</v>
      </c>
      <c r="O28" s="50">
        <v>4525.9837649999999</v>
      </c>
      <c r="P28" s="52">
        <f t="shared" si="14"/>
        <v>0.27401136670282278</v>
      </c>
      <c r="Q28" s="77">
        <f t="shared" si="15"/>
        <v>7180.0051280000007</v>
      </c>
      <c r="R28" s="52">
        <f t="shared" si="16"/>
        <v>0.43469069272203986</v>
      </c>
      <c r="S28" s="27"/>
      <c r="T28" s="56">
        <v>1140.5272520000001</v>
      </c>
      <c r="U28" s="59">
        <f t="shared" si="0"/>
        <v>6.9049613809724922E-2</v>
      </c>
      <c r="V28" s="59"/>
      <c r="W28" s="58">
        <v>2327.1704639999998</v>
      </c>
      <c r="X28" s="59">
        <f t="shared" si="1"/>
        <v>0.14089117250536187</v>
      </c>
      <c r="Y28" s="59"/>
      <c r="Z28" s="58">
        <v>1993.366325</v>
      </c>
      <c r="AA28" s="59">
        <f t="shared" si="2"/>
        <v>0.1206820570759677</v>
      </c>
      <c r="AB28" s="4"/>
      <c r="AC28" s="56">
        <v>891.41053699999998</v>
      </c>
      <c r="AD28" s="59">
        <f>AC28/T28</f>
        <v>0.78157758653889653</v>
      </c>
      <c r="AE28" s="61">
        <f t="shared" si="22"/>
        <v>249.11671500000011</v>
      </c>
      <c r="AF28" s="62">
        <f t="shared" si="17"/>
        <v>0.21842241346110342</v>
      </c>
      <c r="AG28" s="59"/>
      <c r="AH28" s="56">
        <v>863.26208899999995</v>
      </c>
      <c r="AI28" s="59">
        <f t="shared" si="23"/>
        <v>0.37094922883998926</v>
      </c>
      <c r="AJ28" s="63">
        <f t="shared" si="18"/>
        <v>1463.908375</v>
      </c>
      <c r="AK28" s="59">
        <f t="shared" si="19"/>
        <v>0.62905077116001074</v>
      </c>
      <c r="AL28" s="59"/>
      <c r="AM28" s="56">
        <v>730.73125100000004</v>
      </c>
      <c r="AN28" s="59">
        <f t="shared" si="4"/>
        <v>0.36658151682180146</v>
      </c>
      <c r="AO28" s="63">
        <f t="shared" si="20"/>
        <v>1262.6350739999998</v>
      </c>
      <c r="AP28" s="59">
        <f t="shared" si="21"/>
        <v>0.63341848317819849</v>
      </c>
      <c r="AQ28" s="4"/>
      <c r="AR28" s="65">
        <f t="shared" si="5"/>
        <v>2485.4038770000002</v>
      </c>
      <c r="AS28" s="66">
        <v>2326.11096</v>
      </c>
      <c r="AT28" s="67">
        <f t="shared" si="6"/>
        <v>0.51655330464426863</v>
      </c>
      <c r="AU28" s="68">
        <f t="shared" si="7"/>
        <v>0.48344670034376552</v>
      </c>
    </row>
    <row r="29" spans="1:47" x14ac:dyDescent="0.25">
      <c r="A29" t="s">
        <v>21</v>
      </c>
      <c r="B29" t="s">
        <v>1</v>
      </c>
      <c r="C29" s="44">
        <v>25212</v>
      </c>
      <c r="D29" s="44">
        <v>26493</v>
      </c>
      <c r="E29" s="44">
        <f t="shared" si="8"/>
        <v>1281</v>
      </c>
      <c r="F29" s="45">
        <f t="shared" si="9"/>
        <v>5.0809138505473583E-2</v>
      </c>
      <c r="G29" s="46">
        <f t="shared" si="10"/>
        <v>1917.676464933214</v>
      </c>
      <c r="H29" s="32"/>
      <c r="I29" s="53">
        <v>8841.7000000000007</v>
      </c>
      <c r="J29" s="50">
        <v>2468.7177550000001</v>
      </c>
      <c r="K29" s="51">
        <f t="shared" si="11"/>
        <v>0.27921301955506295</v>
      </c>
      <c r="L29" s="50">
        <v>440.01087699999999</v>
      </c>
      <c r="M29" s="52">
        <f t="shared" si="12"/>
        <v>0.17823458194393713</v>
      </c>
      <c r="N29" s="53">
        <f t="shared" si="13"/>
        <v>1.6608571207488772E-2</v>
      </c>
      <c r="O29" s="50">
        <v>1080.342312</v>
      </c>
      <c r="P29" s="52">
        <f t="shared" si="14"/>
        <v>0.43761272823186703</v>
      </c>
      <c r="Q29" s="77">
        <f t="shared" si="15"/>
        <v>948.3645660000002</v>
      </c>
      <c r="R29" s="52">
        <f t="shared" si="16"/>
        <v>0.38415268982419587</v>
      </c>
      <c r="S29" s="27"/>
      <c r="T29" s="56">
        <v>0</v>
      </c>
      <c r="U29" s="59">
        <f t="shared" si="0"/>
        <v>0</v>
      </c>
      <c r="V29" s="59"/>
      <c r="W29" s="58">
        <v>395.11602299999998</v>
      </c>
      <c r="X29" s="59">
        <f t="shared" si="1"/>
        <v>0.16004908710189916</v>
      </c>
      <c r="Y29" s="59"/>
      <c r="Z29" s="58">
        <v>375.35902499999997</v>
      </c>
      <c r="AA29" s="59">
        <f t="shared" si="2"/>
        <v>0.15204614794047203</v>
      </c>
      <c r="AB29" s="4"/>
      <c r="AC29" s="56">
        <v>0</v>
      </c>
      <c r="AD29" s="61" t="s">
        <v>177</v>
      </c>
      <c r="AE29" s="61">
        <f t="shared" si="22"/>
        <v>0</v>
      </c>
      <c r="AF29" s="62">
        <v>0</v>
      </c>
      <c r="AG29" s="61"/>
      <c r="AH29" s="56">
        <v>111.30279400000001</v>
      </c>
      <c r="AI29" s="59">
        <f t="shared" si="23"/>
        <v>0.2816964828581503</v>
      </c>
      <c r="AJ29" s="63">
        <f t="shared" si="18"/>
        <v>283.81322899999998</v>
      </c>
      <c r="AK29" s="59">
        <f t="shared" si="19"/>
        <v>0.7183035171418497</v>
      </c>
      <c r="AL29" s="59"/>
      <c r="AM29" s="56">
        <v>164.53430299999999</v>
      </c>
      <c r="AN29" s="59">
        <f t="shared" si="4"/>
        <v>0.43833847607633786</v>
      </c>
      <c r="AO29" s="63">
        <f t="shared" si="20"/>
        <v>210.82472199999998</v>
      </c>
      <c r="AP29" s="59">
        <f t="shared" si="21"/>
        <v>0.56166152392366209</v>
      </c>
      <c r="AQ29" s="4"/>
      <c r="AR29" s="65">
        <f t="shared" si="5"/>
        <v>275.83709699999997</v>
      </c>
      <c r="AS29" s="66">
        <v>164.17378400000001</v>
      </c>
      <c r="AT29" s="67">
        <f t="shared" si="6"/>
        <v>0.62688699625032218</v>
      </c>
      <c r="AU29" s="68">
        <f t="shared" si="7"/>
        <v>0.37311301284036213</v>
      </c>
    </row>
    <row r="30" spans="1:47" x14ac:dyDescent="0.25">
      <c r="A30" t="s">
        <v>22</v>
      </c>
      <c r="B30" t="s">
        <v>1</v>
      </c>
      <c r="C30" s="44">
        <v>28562</v>
      </c>
      <c r="D30" s="44">
        <v>29457</v>
      </c>
      <c r="E30" s="44">
        <f t="shared" si="8"/>
        <v>895</v>
      </c>
      <c r="F30" s="45">
        <f t="shared" si="9"/>
        <v>3.1335340662418595E-2</v>
      </c>
      <c r="G30" s="46">
        <f t="shared" si="10"/>
        <v>1376.1631246805111</v>
      </c>
      <c r="H30" s="32"/>
      <c r="I30" s="50">
        <v>13699.306181</v>
      </c>
      <c r="J30" s="50">
        <v>13706.504529</v>
      </c>
      <c r="K30" s="51">
        <f t="shared" si="11"/>
        <v>1.0005254534722339</v>
      </c>
      <c r="L30" s="50">
        <v>1089.4699869999999</v>
      </c>
      <c r="M30" s="52">
        <f t="shared" si="12"/>
        <v>7.9485618283999179E-2</v>
      </c>
      <c r="N30" s="53">
        <f t="shared" si="13"/>
        <v>3.698509647961435E-2</v>
      </c>
      <c r="O30" s="50">
        <v>5718.7011229999998</v>
      </c>
      <c r="P30" s="52">
        <f t="shared" si="14"/>
        <v>0.41722534807473816</v>
      </c>
      <c r="Q30" s="77">
        <f t="shared" si="15"/>
        <v>6898.3334190000005</v>
      </c>
      <c r="R30" s="52">
        <f t="shared" si="16"/>
        <v>0.50328903364126265</v>
      </c>
      <c r="S30" s="27"/>
      <c r="T30" s="56">
        <v>16.693525000000001</v>
      </c>
      <c r="U30" s="59">
        <f t="shared" si="0"/>
        <v>1.2179272231428598E-3</v>
      </c>
      <c r="V30" s="59"/>
      <c r="W30" s="58">
        <v>595.00259400000004</v>
      </c>
      <c r="X30" s="59">
        <f t="shared" si="1"/>
        <v>4.3410235829354098E-2</v>
      </c>
      <c r="Y30" s="59"/>
      <c r="Z30" s="58">
        <v>990.11357299999997</v>
      </c>
      <c r="AA30" s="59">
        <f t="shared" si="2"/>
        <v>7.2236766923699167E-2</v>
      </c>
      <c r="AB30" s="4"/>
      <c r="AC30" s="56">
        <v>16.672032000000002</v>
      </c>
      <c r="AD30" s="59">
        <f t="shared" ref="AD30:AD37" si="24">AC30/T30</f>
        <v>0.99871249481460633</v>
      </c>
      <c r="AE30" s="61">
        <f t="shared" si="22"/>
        <v>2.149299999999954E-2</v>
      </c>
      <c r="AF30" s="62">
        <f t="shared" si="17"/>
        <v>1.2875051853937104E-3</v>
      </c>
      <c r="AG30" s="59"/>
      <c r="AH30" s="56">
        <v>244.981472</v>
      </c>
      <c r="AI30" s="59">
        <f t="shared" si="23"/>
        <v>0.41173177137442862</v>
      </c>
      <c r="AJ30" s="63">
        <f t="shared" si="18"/>
        <v>350.02112200000005</v>
      </c>
      <c r="AK30" s="59">
        <f t="shared" si="19"/>
        <v>0.58826822862557138</v>
      </c>
      <c r="AL30" s="59"/>
      <c r="AM30" s="56">
        <v>134.455422</v>
      </c>
      <c r="AN30" s="59">
        <f t="shared" si="4"/>
        <v>0.13579797880419522</v>
      </c>
      <c r="AO30" s="63">
        <f t="shared" si="20"/>
        <v>855.65815099999998</v>
      </c>
      <c r="AP30" s="59">
        <f t="shared" si="21"/>
        <v>0.8642020211958048</v>
      </c>
      <c r="AQ30" s="4"/>
      <c r="AR30" s="65">
        <f t="shared" si="5"/>
        <v>396.108926</v>
      </c>
      <c r="AS30" s="66">
        <v>693.36107200000004</v>
      </c>
      <c r="AT30" s="67">
        <f t="shared" si="6"/>
        <v>0.36357947509021193</v>
      </c>
      <c r="AU30" s="68">
        <f t="shared" si="7"/>
        <v>0.6364205350064408</v>
      </c>
    </row>
    <row r="31" spans="1:47" x14ac:dyDescent="0.25">
      <c r="A31" t="s">
        <v>23</v>
      </c>
      <c r="B31" t="s">
        <v>1</v>
      </c>
      <c r="C31" s="44">
        <v>2829</v>
      </c>
      <c r="D31" s="44">
        <v>3179</v>
      </c>
      <c r="E31" s="44">
        <f t="shared" si="8"/>
        <v>350</v>
      </c>
      <c r="F31" s="45">
        <f t="shared" si="9"/>
        <v>0.12371862849063273</v>
      </c>
      <c r="G31" s="46">
        <f t="shared" si="10"/>
        <v>189.46310192652419</v>
      </c>
      <c r="H31" s="32"/>
      <c r="I31" s="50">
        <v>10738.555313999999</v>
      </c>
      <c r="J31" s="50">
        <v>10737.912203</v>
      </c>
      <c r="K31" s="51">
        <f t="shared" si="11"/>
        <v>0.99994011196281118</v>
      </c>
      <c r="L31" s="50">
        <v>1690.6918089999999</v>
      </c>
      <c r="M31" s="52">
        <f t="shared" si="12"/>
        <v>0.15745070149927728</v>
      </c>
      <c r="N31" s="53">
        <f t="shared" si="13"/>
        <v>0.53183133343818811</v>
      </c>
      <c r="O31" s="50">
        <v>582.07958199999996</v>
      </c>
      <c r="P31" s="52">
        <f t="shared" si="14"/>
        <v>5.420789172008468E-2</v>
      </c>
      <c r="Q31" s="77">
        <f t="shared" si="15"/>
        <v>8465.1408119999996</v>
      </c>
      <c r="R31" s="52">
        <f t="shared" si="16"/>
        <v>0.78834140678063802</v>
      </c>
      <c r="S31" s="27"/>
      <c r="T31" s="56">
        <v>4482.6050740000001</v>
      </c>
      <c r="U31" s="59">
        <f t="shared" si="0"/>
        <v>0.41745592525403891</v>
      </c>
      <c r="V31" s="59"/>
      <c r="W31" s="58">
        <v>2674.2130419999999</v>
      </c>
      <c r="X31" s="59">
        <f t="shared" si="1"/>
        <v>0.24904404054010312</v>
      </c>
      <c r="Y31" s="59"/>
      <c r="Z31" s="58">
        <v>1358.314854</v>
      </c>
      <c r="AA31" s="59">
        <f t="shared" si="2"/>
        <v>0.126497109337559</v>
      </c>
      <c r="AB31" s="4"/>
      <c r="AC31" s="56">
        <v>743.80685400000004</v>
      </c>
      <c r="AD31" s="59">
        <f t="shared" si="24"/>
        <v>0.16593182797079931</v>
      </c>
      <c r="AE31" s="61">
        <f t="shared" si="22"/>
        <v>3738.7982200000001</v>
      </c>
      <c r="AF31" s="62">
        <f t="shared" si="17"/>
        <v>0.83406817202920069</v>
      </c>
      <c r="AG31" s="59"/>
      <c r="AH31" s="56">
        <v>435.418071</v>
      </c>
      <c r="AI31" s="59">
        <f t="shared" si="23"/>
        <v>0.16282101095220072</v>
      </c>
      <c r="AJ31" s="63">
        <f t="shared" si="18"/>
        <v>2238.7949709999998</v>
      </c>
      <c r="AK31" s="59">
        <f t="shared" si="19"/>
        <v>0.8371789890477993</v>
      </c>
      <c r="AL31" s="59"/>
      <c r="AM31" s="56">
        <v>192.95911799999999</v>
      </c>
      <c r="AN31" s="59">
        <f t="shared" si="4"/>
        <v>0.14205772500519234</v>
      </c>
      <c r="AO31" s="63">
        <f t="shared" si="20"/>
        <v>1165.355736</v>
      </c>
      <c r="AP31" s="59">
        <f t="shared" si="21"/>
        <v>0.85794227499480769</v>
      </c>
      <c r="AQ31" s="4"/>
      <c r="AR31" s="65">
        <f t="shared" si="5"/>
        <v>1372.184043</v>
      </c>
      <c r="AS31" s="66">
        <v>318.50776400000001</v>
      </c>
      <c r="AT31" s="67">
        <f t="shared" si="6"/>
        <v>0.81161098415187272</v>
      </c>
      <c r="AU31" s="68">
        <f t="shared" si="7"/>
        <v>0.1883890146651796</v>
      </c>
    </row>
    <row r="32" spans="1:47" x14ac:dyDescent="0.25">
      <c r="A32" t="s">
        <v>24</v>
      </c>
      <c r="B32" t="s">
        <v>1</v>
      </c>
      <c r="C32" s="44">
        <v>3267</v>
      </c>
      <c r="D32" s="44">
        <v>3504</v>
      </c>
      <c r="E32" s="44">
        <f t="shared" si="8"/>
        <v>237</v>
      </c>
      <c r="F32" s="45">
        <f t="shared" si="9"/>
        <v>7.2543617998163459E-2</v>
      </c>
      <c r="G32" s="46">
        <f t="shared" si="10"/>
        <v>240.79371215049605</v>
      </c>
      <c r="H32" s="32"/>
      <c r="I32" s="53">
        <v>9313.2000000000007</v>
      </c>
      <c r="J32" s="50">
        <v>9292.8432069999999</v>
      </c>
      <c r="K32" s="51">
        <f t="shared" si="11"/>
        <v>0.99781419995275511</v>
      </c>
      <c r="L32" s="50">
        <v>2219.3105380000002</v>
      </c>
      <c r="M32" s="52">
        <f t="shared" si="12"/>
        <v>0.23881932456670149</v>
      </c>
      <c r="N32" s="53">
        <f t="shared" si="13"/>
        <v>0.63336487956621013</v>
      </c>
      <c r="O32" s="50">
        <v>619.09233200000006</v>
      </c>
      <c r="P32" s="52">
        <f t="shared" si="14"/>
        <v>6.6620335478560291E-2</v>
      </c>
      <c r="Q32" s="77">
        <f t="shared" si="15"/>
        <v>6454.440337</v>
      </c>
      <c r="R32" s="52">
        <f t="shared" si="16"/>
        <v>0.6945603399547382</v>
      </c>
      <c r="S32" s="27"/>
      <c r="T32" s="56">
        <v>5185.193123</v>
      </c>
      <c r="U32" s="59">
        <f t="shared" si="0"/>
        <v>0.55797703754370465</v>
      </c>
      <c r="V32" s="59"/>
      <c r="W32" s="58">
        <v>2139.4427860000001</v>
      </c>
      <c r="X32" s="59">
        <f t="shared" si="1"/>
        <v>0.23022478033293692</v>
      </c>
      <c r="Y32" s="59"/>
      <c r="Z32" s="58">
        <v>1339.9732160000001</v>
      </c>
      <c r="AA32" s="59">
        <f t="shared" si="2"/>
        <v>0.14419410573834296</v>
      </c>
      <c r="AB32" s="4"/>
      <c r="AC32" s="56">
        <v>1609.1633979999999</v>
      </c>
      <c r="AD32" s="59">
        <f t="shared" si="24"/>
        <v>0.3103381802429348</v>
      </c>
      <c r="AE32" s="61">
        <f t="shared" si="22"/>
        <v>3576.0297250000003</v>
      </c>
      <c r="AF32" s="62">
        <f t="shared" si="17"/>
        <v>0.68966181975706531</v>
      </c>
      <c r="AG32" s="59"/>
      <c r="AH32" s="56">
        <v>447.60684500000002</v>
      </c>
      <c r="AI32" s="59">
        <f t="shared" si="23"/>
        <v>0.2092165529870823</v>
      </c>
      <c r="AJ32" s="63">
        <f t="shared" si="18"/>
        <v>1691.835941</v>
      </c>
      <c r="AK32" s="59">
        <f t="shared" si="19"/>
        <v>0.7907834470129177</v>
      </c>
      <c r="AL32" s="59"/>
      <c r="AM32" s="56">
        <v>162.39967899999999</v>
      </c>
      <c r="AN32" s="59">
        <f t="shared" si="4"/>
        <v>0.121196212775644</v>
      </c>
      <c r="AO32" s="63">
        <f t="shared" si="20"/>
        <v>1177.5735370000002</v>
      </c>
      <c r="AP32" s="59">
        <f t="shared" si="21"/>
        <v>0.87880378722435604</v>
      </c>
      <c r="AQ32" s="4"/>
      <c r="AR32" s="65">
        <f t="shared" si="5"/>
        <v>2219.169922</v>
      </c>
      <c r="AS32" s="66">
        <v>0.140571</v>
      </c>
      <c r="AT32" s="67">
        <f t="shared" si="6"/>
        <v>0.9999366397817735</v>
      </c>
      <c r="AU32" s="68">
        <f t="shared" si="7"/>
        <v>6.3339941658944164E-5</v>
      </c>
    </row>
    <row r="33" spans="1:47" x14ac:dyDescent="0.25">
      <c r="A33" t="s">
        <v>25</v>
      </c>
      <c r="B33" t="s">
        <v>1</v>
      </c>
      <c r="C33" s="44">
        <v>39102</v>
      </c>
      <c r="D33" s="44">
        <v>40318</v>
      </c>
      <c r="E33" s="44">
        <f t="shared" si="8"/>
        <v>1216</v>
      </c>
      <c r="F33" s="45">
        <f t="shared" si="9"/>
        <v>3.1098153547133137E-2</v>
      </c>
      <c r="G33" s="46">
        <f t="shared" si="10"/>
        <v>1433.6269034116051</v>
      </c>
      <c r="H33" s="32"/>
      <c r="I33" s="50">
        <v>17998.769371999999</v>
      </c>
      <c r="J33" s="50">
        <v>17998.076723999999</v>
      </c>
      <c r="K33" s="51">
        <f t="shared" si="11"/>
        <v>0.99996151692453605</v>
      </c>
      <c r="L33" s="50">
        <v>2725.0176280000001</v>
      </c>
      <c r="M33" s="52">
        <f t="shared" si="12"/>
        <v>0.15140604575633657</v>
      </c>
      <c r="N33" s="53">
        <f t="shared" si="13"/>
        <v>6.7588115184284939E-2</v>
      </c>
      <c r="O33" s="50">
        <v>5513.8015450000003</v>
      </c>
      <c r="P33" s="52">
        <f t="shared" si="14"/>
        <v>0.30635504168328609</v>
      </c>
      <c r="Q33" s="77">
        <f t="shared" si="15"/>
        <v>9759.2575509999988</v>
      </c>
      <c r="R33" s="52">
        <f t="shared" si="16"/>
        <v>0.54223891256037737</v>
      </c>
      <c r="S33" s="27"/>
      <c r="T33" s="56">
        <v>467.48655300000001</v>
      </c>
      <c r="U33" s="59">
        <f t="shared" si="0"/>
        <v>2.5974250480698197E-2</v>
      </c>
      <c r="V33" s="59"/>
      <c r="W33" s="58">
        <v>2535.4571609999998</v>
      </c>
      <c r="X33" s="59">
        <f t="shared" si="1"/>
        <v>0.1408737833425851</v>
      </c>
      <c r="Y33" s="59"/>
      <c r="Z33" s="58">
        <v>2720.3954370000001</v>
      </c>
      <c r="AA33" s="59">
        <f t="shared" si="2"/>
        <v>0.15114922992701874</v>
      </c>
      <c r="AB33" s="4"/>
      <c r="AC33" s="56">
        <v>9.8139179999999993</v>
      </c>
      <c r="AD33" s="59">
        <f t="shared" si="24"/>
        <v>2.0992941801258609E-2</v>
      </c>
      <c r="AE33" s="61">
        <f t="shared" si="22"/>
        <v>457.67263500000001</v>
      </c>
      <c r="AF33" s="62">
        <f t="shared" si="17"/>
        <v>0.97900705819874134</v>
      </c>
      <c r="AG33" s="59"/>
      <c r="AH33" s="56">
        <v>1216.153386</v>
      </c>
      <c r="AI33" s="59">
        <f t="shared" si="23"/>
        <v>0.47965842401389325</v>
      </c>
      <c r="AJ33" s="63">
        <f t="shared" si="18"/>
        <v>1319.3037749999999</v>
      </c>
      <c r="AK33" s="59">
        <f t="shared" si="19"/>
        <v>0.52034157598610675</v>
      </c>
      <c r="AL33" s="59"/>
      <c r="AM33" s="56">
        <v>522.75366299999996</v>
      </c>
      <c r="AN33" s="59">
        <f t="shared" si="4"/>
        <v>0.19216091009786529</v>
      </c>
      <c r="AO33" s="63">
        <f t="shared" si="20"/>
        <v>2197.6417740000002</v>
      </c>
      <c r="AP33" s="59">
        <f t="shared" si="21"/>
        <v>0.80783908990213471</v>
      </c>
      <c r="AQ33" s="4"/>
      <c r="AR33" s="65">
        <f t="shared" si="5"/>
        <v>1748.720967</v>
      </c>
      <c r="AS33" s="66">
        <v>976.29665699999998</v>
      </c>
      <c r="AT33" s="67">
        <f t="shared" si="6"/>
        <v>0.64172831361955507</v>
      </c>
      <c r="AU33" s="68">
        <f t="shared" si="7"/>
        <v>0.3582716849125645</v>
      </c>
    </row>
    <row r="34" spans="1:47" x14ac:dyDescent="0.25">
      <c r="A34" t="s">
        <v>26</v>
      </c>
      <c r="B34" t="s">
        <v>1</v>
      </c>
      <c r="C34" s="44">
        <v>66910</v>
      </c>
      <c r="D34" s="44">
        <v>68318</v>
      </c>
      <c r="E34" s="44">
        <f t="shared" si="8"/>
        <v>1408</v>
      </c>
      <c r="F34" s="45">
        <f t="shared" si="9"/>
        <v>2.1043192347930055E-2</v>
      </c>
      <c r="G34" s="46">
        <f t="shared" si="10"/>
        <v>2576.0969501264763</v>
      </c>
      <c r="H34" s="32"/>
      <c r="I34" s="50">
        <v>16972.777363000001</v>
      </c>
      <c r="J34" s="50">
        <v>16972.941473999999</v>
      </c>
      <c r="K34" s="51">
        <f t="shared" si="11"/>
        <v>1.0000096690716249</v>
      </c>
      <c r="L34" s="50">
        <v>2811.6722949999998</v>
      </c>
      <c r="M34" s="52">
        <f t="shared" si="12"/>
        <v>0.16565615920534812</v>
      </c>
      <c r="N34" s="53">
        <f t="shared" si="13"/>
        <v>4.1155658757574869E-2</v>
      </c>
      <c r="O34" s="50">
        <v>9706.4605879999999</v>
      </c>
      <c r="P34" s="52">
        <f t="shared" si="14"/>
        <v>0.57187851633547682</v>
      </c>
      <c r="Q34" s="77">
        <f t="shared" si="15"/>
        <v>4454.8085909999991</v>
      </c>
      <c r="R34" s="52">
        <f t="shared" si="16"/>
        <v>0.26246532445917509</v>
      </c>
      <c r="S34" s="27"/>
      <c r="T34" s="56">
        <v>255.74477899999999</v>
      </c>
      <c r="U34" s="59">
        <f t="shared" si="0"/>
        <v>1.5067793605001387E-2</v>
      </c>
      <c r="V34" s="59"/>
      <c r="W34" s="58">
        <v>251.32686200000001</v>
      </c>
      <c r="X34" s="59">
        <f t="shared" si="1"/>
        <v>1.4807501833727234E-2</v>
      </c>
      <c r="Y34" s="59"/>
      <c r="Z34" s="58">
        <v>350.326618</v>
      </c>
      <c r="AA34" s="59">
        <f t="shared" si="2"/>
        <v>2.0640300830392175E-2</v>
      </c>
      <c r="AB34" s="4"/>
      <c r="AC34" s="56">
        <v>145.145546</v>
      </c>
      <c r="AD34" s="59">
        <f t="shared" si="24"/>
        <v>0.56754060265683859</v>
      </c>
      <c r="AE34" s="61">
        <f t="shared" si="22"/>
        <v>110.599233</v>
      </c>
      <c r="AF34" s="62">
        <f t="shared" si="17"/>
        <v>0.43245939734316141</v>
      </c>
      <c r="AG34" s="59"/>
      <c r="AH34" s="56">
        <v>130.02753799999999</v>
      </c>
      <c r="AI34" s="59">
        <f t="shared" si="23"/>
        <v>0.51736426805026514</v>
      </c>
      <c r="AJ34" s="63">
        <f t="shared" si="18"/>
        <v>121.29932400000001</v>
      </c>
      <c r="AK34" s="59">
        <f t="shared" si="19"/>
        <v>0.48263573194973486</v>
      </c>
      <c r="AL34" s="59"/>
      <c r="AM34" s="56">
        <v>174.20436699999999</v>
      </c>
      <c r="AN34" s="59">
        <f t="shared" si="4"/>
        <v>0.49726272012822043</v>
      </c>
      <c r="AO34" s="63">
        <f t="shared" si="20"/>
        <v>176.12225100000001</v>
      </c>
      <c r="AP34" s="59">
        <f t="shared" si="21"/>
        <v>0.50273727987177952</v>
      </c>
      <c r="AQ34" s="4"/>
      <c r="AR34" s="65">
        <f t="shared" si="5"/>
        <v>449.37745100000001</v>
      </c>
      <c r="AS34" s="66">
        <v>2362.2947810000001</v>
      </c>
      <c r="AT34" s="67">
        <f t="shared" si="6"/>
        <v>0.15982568516221768</v>
      </c>
      <c r="AU34" s="68">
        <f t="shared" si="7"/>
        <v>0.84017429243118824</v>
      </c>
    </row>
    <row r="35" spans="1:47" x14ac:dyDescent="0.25">
      <c r="A35" t="s">
        <v>27</v>
      </c>
      <c r="B35" t="s">
        <v>1</v>
      </c>
      <c r="C35" s="44">
        <v>20770</v>
      </c>
      <c r="D35" s="44">
        <v>20228</v>
      </c>
      <c r="E35" s="44">
        <f t="shared" si="8"/>
        <v>-542</v>
      </c>
      <c r="F35" s="45">
        <f t="shared" si="9"/>
        <v>-2.6095329802599904E-2</v>
      </c>
      <c r="G35" s="46">
        <f t="shared" si="10"/>
        <v>878.79037665765634</v>
      </c>
      <c r="H35" s="32"/>
      <c r="I35" s="50">
        <v>14731.522265</v>
      </c>
      <c r="J35" s="50">
        <v>2957.074838</v>
      </c>
      <c r="K35" s="51">
        <f t="shared" si="11"/>
        <v>0.20073111147688988</v>
      </c>
      <c r="L35" s="50">
        <v>1483.6112840000001</v>
      </c>
      <c r="M35" s="52">
        <f t="shared" si="12"/>
        <v>0.50171583922557461</v>
      </c>
      <c r="N35" s="53">
        <f t="shared" si="13"/>
        <v>7.3344437611231952E-2</v>
      </c>
      <c r="O35" s="50">
        <v>224.581129</v>
      </c>
      <c r="P35" s="52">
        <f t="shared" si="14"/>
        <v>7.5947056230708757E-2</v>
      </c>
      <c r="Q35" s="77">
        <f t="shared" si="15"/>
        <v>1248.882425</v>
      </c>
      <c r="R35" s="52">
        <f t="shared" si="16"/>
        <v>0.42233710454371665</v>
      </c>
      <c r="S35" s="27"/>
      <c r="T35" s="56">
        <v>24.23263</v>
      </c>
      <c r="U35" s="59">
        <f t="shared" si="0"/>
        <v>8.1947976725504842E-3</v>
      </c>
      <c r="V35" s="59"/>
      <c r="W35" s="58">
        <v>419.11869000000002</v>
      </c>
      <c r="X35" s="59">
        <f t="shared" si="1"/>
        <v>0.14173421809083075</v>
      </c>
      <c r="Y35" s="59"/>
      <c r="Z35" s="58">
        <v>318.45511800000003</v>
      </c>
      <c r="AA35" s="59">
        <f t="shared" si="2"/>
        <v>0.10769261362873903</v>
      </c>
      <c r="AB35" s="4"/>
      <c r="AC35" s="56">
        <v>1.6585730000000001</v>
      </c>
      <c r="AD35" s="59">
        <f t="shared" si="24"/>
        <v>6.8443788396059371E-2</v>
      </c>
      <c r="AE35" s="61">
        <f t="shared" si="22"/>
        <v>22.574057</v>
      </c>
      <c r="AF35" s="62">
        <f t="shared" si="17"/>
        <v>0.93155621160394064</v>
      </c>
      <c r="AG35" s="59"/>
      <c r="AH35" s="56">
        <v>287.840982</v>
      </c>
      <c r="AI35" s="59">
        <f t="shared" si="23"/>
        <v>0.68677677437863716</v>
      </c>
      <c r="AJ35" s="63">
        <f t="shared" si="18"/>
        <v>131.27770800000002</v>
      </c>
      <c r="AK35" s="59">
        <f t="shared" si="19"/>
        <v>0.31322322562136279</v>
      </c>
      <c r="AL35" s="59"/>
      <c r="AM35" s="56">
        <v>205.225988</v>
      </c>
      <c r="AN35" s="59">
        <f t="shared" si="4"/>
        <v>0.64444242343751557</v>
      </c>
      <c r="AO35" s="63">
        <f t="shared" si="20"/>
        <v>113.22913000000003</v>
      </c>
      <c r="AP35" s="59">
        <f t="shared" si="21"/>
        <v>0.35555757656248443</v>
      </c>
      <c r="AQ35" s="4"/>
      <c r="AR35" s="65">
        <f t="shared" si="5"/>
        <v>494.72554300000002</v>
      </c>
      <c r="AS35" s="66">
        <v>988.88573499999995</v>
      </c>
      <c r="AT35" s="67">
        <f t="shared" si="6"/>
        <v>0.3334603533522329</v>
      </c>
      <c r="AU35" s="68">
        <f t="shared" si="7"/>
        <v>0.66653964260358101</v>
      </c>
    </row>
    <row r="36" spans="1:47" x14ac:dyDescent="0.25">
      <c r="A36" t="s">
        <v>28</v>
      </c>
      <c r="B36" t="s">
        <v>1</v>
      </c>
      <c r="C36" s="44">
        <v>7377</v>
      </c>
      <c r="D36" s="44">
        <v>8183</v>
      </c>
      <c r="E36" s="44">
        <f t="shared" si="8"/>
        <v>806</v>
      </c>
      <c r="F36" s="45">
        <f t="shared" si="9"/>
        <v>0.1092585061678189</v>
      </c>
      <c r="G36" s="46">
        <f t="shared" si="10"/>
        <v>622.70325789953154</v>
      </c>
      <c r="H36" s="32"/>
      <c r="I36" s="50">
        <v>8410.298057</v>
      </c>
      <c r="J36" s="50">
        <v>8410.2822340000002</v>
      </c>
      <c r="K36" s="51">
        <f t="shared" si="11"/>
        <v>0.99999811861602372</v>
      </c>
      <c r="L36" s="50">
        <v>1763.254232</v>
      </c>
      <c r="M36" s="52">
        <f t="shared" si="12"/>
        <v>0.20965458505919624</v>
      </c>
      <c r="N36" s="53">
        <f t="shared" si="13"/>
        <v>0.21547772601735304</v>
      </c>
      <c r="O36" s="50">
        <v>1578.1716100000001</v>
      </c>
      <c r="P36" s="52">
        <f t="shared" si="14"/>
        <v>0.18764787745409686</v>
      </c>
      <c r="Q36" s="77">
        <f t="shared" si="15"/>
        <v>5068.8563919999997</v>
      </c>
      <c r="R36" s="52">
        <f t="shared" si="16"/>
        <v>0.60269753748670685</v>
      </c>
      <c r="S36" s="27"/>
      <c r="T36" s="56">
        <v>812.16742999999997</v>
      </c>
      <c r="U36" s="59">
        <f t="shared" si="0"/>
        <v>9.6568391809334839E-2</v>
      </c>
      <c r="V36" s="59"/>
      <c r="W36" s="58">
        <v>1818.17455</v>
      </c>
      <c r="X36" s="59">
        <f t="shared" si="1"/>
        <v>0.21618472477055756</v>
      </c>
      <c r="Y36" s="59"/>
      <c r="Z36" s="58">
        <v>1126.7246560000001</v>
      </c>
      <c r="AA36" s="59">
        <f t="shared" si="2"/>
        <v>0.1339698983519273</v>
      </c>
      <c r="AB36" s="4"/>
      <c r="AC36" s="56">
        <v>599.74549100000002</v>
      </c>
      <c r="AD36" s="59">
        <f t="shared" si="24"/>
        <v>0.73845055692518968</v>
      </c>
      <c r="AE36" s="61">
        <f t="shared" si="22"/>
        <v>212.42193899999995</v>
      </c>
      <c r="AF36" s="62">
        <f t="shared" si="17"/>
        <v>0.26154944307481026</v>
      </c>
      <c r="AG36" s="59"/>
      <c r="AH36" s="56">
        <v>636.40388199999995</v>
      </c>
      <c r="AI36" s="59">
        <f t="shared" si="23"/>
        <v>0.3500235343190784</v>
      </c>
      <c r="AJ36" s="63">
        <f t="shared" si="18"/>
        <v>1181.7706680000001</v>
      </c>
      <c r="AK36" s="59">
        <f t="shared" si="19"/>
        <v>0.6499764656809216</v>
      </c>
      <c r="AL36" s="59"/>
      <c r="AM36" s="56">
        <v>272.82057600000002</v>
      </c>
      <c r="AN36" s="59">
        <f t="shared" si="4"/>
        <v>0.24213597754090507</v>
      </c>
      <c r="AO36" s="63">
        <f t="shared" si="20"/>
        <v>853.90408000000002</v>
      </c>
      <c r="AP36" s="59">
        <f t="shared" si="21"/>
        <v>0.7578640224590949</v>
      </c>
      <c r="AQ36" s="4"/>
      <c r="AR36" s="65">
        <f t="shared" si="5"/>
        <v>1508.969949</v>
      </c>
      <c r="AS36" s="66">
        <v>254.28426999999999</v>
      </c>
      <c r="AT36" s="67">
        <f t="shared" si="6"/>
        <v>0.85578694303681102</v>
      </c>
      <c r="AU36" s="68">
        <f t="shared" si="7"/>
        <v>0.14421304959045747</v>
      </c>
    </row>
    <row r="37" spans="1:47" x14ac:dyDescent="0.25">
      <c r="A37" t="s">
        <v>29</v>
      </c>
      <c r="B37" t="s">
        <v>1</v>
      </c>
      <c r="C37" s="44">
        <v>30273</v>
      </c>
      <c r="D37" s="44">
        <v>28789</v>
      </c>
      <c r="E37" s="44">
        <f t="shared" si="8"/>
        <v>-1484</v>
      </c>
      <c r="F37" s="45">
        <f t="shared" si="9"/>
        <v>-4.9020579394179635E-2</v>
      </c>
      <c r="G37" s="46">
        <f>D37/(I37/640)</f>
        <v>1074.5797902742297</v>
      </c>
      <c r="H37" s="32"/>
      <c r="I37" s="53">
        <v>17146.2</v>
      </c>
      <c r="J37" s="50">
        <v>17124.363479</v>
      </c>
      <c r="K37" s="51">
        <f>J37/I37</f>
        <v>0.99872645128366633</v>
      </c>
      <c r="L37" s="50">
        <v>5460.7168620000002</v>
      </c>
      <c r="M37" s="52">
        <f t="shared" si="12"/>
        <v>0.31888583004539717</v>
      </c>
      <c r="N37" s="53">
        <f t="shared" si="13"/>
        <v>0.18968067185383308</v>
      </c>
      <c r="O37" s="50">
        <v>4458.4353449999999</v>
      </c>
      <c r="P37" s="52">
        <f t="shared" si="14"/>
        <v>0.26035626669963419</v>
      </c>
      <c r="Q37" s="77">
        <f t="shared" si="15"/>
        <v>7205.2112720000005</v>
      </c>
      <c r="R37" s="52">
        <f t="shared" si="16"/>
        <v>0.42075790325496865</v>
      </c>
      <c r="S37" s="27"/>
      <c r="T37" s="56">
        <v>3405.8806199999999</v>
      </c>
      <c r="U37" s="59">
        <f t="shared" si="0"/>
        <v>0.19889093245285933</v>
      </c>
      <c r="V37" s="59"/>
      <c r="W37" s="58">
        <v>2816.9987449999999</v>
      </c>
      <c r="X37" s="59">
        <f t="shared" si="1"/>
        <v>0.16450239148769238</v>
      </c>
      <c r="Y37" s="59"/>
      <c r="Z37" s="58">
        <v>6921.5766320000002</v>
      </c>
      <c r="AA37" s="59">
        <f t="shared" si="2"/>
        <v>0.40419468089941496</v>
      </c>
      <c r="AB37" s="4"/>
      <c r="AC37" s="56">
        <v>2513.1113359999999</v>
      </c>
      <c r="AD37" s="59">
        <f t="shared" si="24"/>
        <v>0.73787417011697842</v>
      </c>
      <c r="AE37" s="61">
        <f t="shared" si="22"/>
        <v>892.76928399999997</v>
      </c>
      <c r="AF37" s="62">
        <f t="shared" si="17"/>
        <v>0.26212582988302158</v>
      </c>
      <c r="AG37" s="59"/>
      <c r="AH37" s="56">
        <v>1056.9756620000001</v>
      </c>
      <c r="AI37" s="59">
        <f t="shared" si="23"/>
        <v>0.37521339470813292</v>
      </c>
      <c r="AJ37" s="63">
        <f t="shared" si="18"/>
        <v>1760.0230829999998</v>
      </c>
      <c r="AK37" s="59">
        <f t="shared" si="19"/>
        <v>0.62478660529186703</v>
      </c>
      <c r="AL37" s="59"/>
      <c r="AM37" s="56">
        <v>1273.867823</v>
      </c>
      <c r="AN37" s="59">
        <f t="shared" si="4"/>
        <v>0.18404301371317969</v>
      </c>
      <c r="AO37" s="63">
        <f t="shared" si="20"/>
        <v>5647.7088089999997</v>
      </c>
      <c r="AP37" s="59">
        <f t="shared" si="21"/>
        <v>0.81595698628682023</v>
      </c>
      <c r="AQ37" s="4"/>
      <c r="AR37" s="65">
        <f t="shared" si="5"/>
        <v>4843.9548209999994</v>
      </c>
      <c r="AS37" s="66">
        <v>616.76203599999997</v>
      </c>
      <c r="AT37" s="67">
        <f t="shared" si="6"/>
        <v>0.88705474819763674</v>
      </c>
      <c r="AU37" s="68">
        <f t="shared" si="7"/>
        <v>0.11294525088673238</v>
      </c>
    </row>
    <row r="38" spans="1:47" x14ac:dyDescent="0.25">
      <c r="A38" t="s">
        <v>30</v>
      </c>
      <c r="B38" t="s">
        <v>1</v>
      </c>
      <c r="C38" s="44">
        <v>14894</v>
      </c>
      <c r="D38" s="44">
        <v>17765</v>
      </c>
      <c r="E38" s="44">
        <f t="shared" si="8"/>
        <v>2871</v>
      </c>
      <c r="F38" s="45">
        <f t="shared" si="9"/>
        <v>0.19276218611521417</v>
      </c>
      <c r="G38" s="46">
        <f t="shared" si="10"/>
        <v>761.36401253586166</v>
      </c>
      <c r="H38" s="32"/>
      <c r="I38" s="50">
        <v>14933.198592000001</v>
      </c>
      <c r="J38" s="50">
        <v>1006.220533</v>
      </c>
      <c r="K38" s="51">
        <f t="shared" si="11"/>
        <v>6.7381447236565348E-2</v>
      </c>
      <c r="L38" s="50">
        <v>26.935151999999999</v>
      </c>
      <c r="M38" s="52">
        <f t="shared" si="12"/>
        <v>2.6768636811349979E-2</v>
      </c>
      <c r="N38" s="53">
        <f t="shared" si="13"/>
        <v>1.5161920630453137E-3</v>
      </c>
      <c r="O38" s="50">
        <v>166.86154300000001</v>
      </c>
      <c r="P38" s="52">
        <f t="shared" si="14"/>
        <v>0.16582999206198867</v>
      </c>
      <c r="Q38" s="77">
        <f t="shared" si="15"/>
        <v>812.42383800000005</v>
      </c>
      <c r="R38" s="52">
        <f t="shared" si="16"/>
        <v>0.80740137112666133</v>
      </c>
      <c r="S38" s="27"/>
      <c r="T38" s="56">
        <v>0</v>
      </c>
      <c r="U38" s="59">
        <f t="shared" si="0"/>
        <v>0</v>
      </c>
      <c r="V38" s="59"/>
      <c r="W38" s="58">
        <v>14.970053999999999</v>
      </c>
      <c r="X38" s="59">
        <f t="shared" si="1"/>
        <v>1.4877507970710432E-2</v>
      </c>
      <c r="Y38" s="59"/>
      <c r="Z38" s="58">
        <v>194.340757</v>
      </c>
      <c r="AA38" s="59">
        <f t="shared" si="2"/>
        <v>0.19313932744006129</v>
      </c>
      <c r="AB38" s="4"/>
      <c r="AC38" s="56">
        <v>0</v>
      </c>
      <c r="AD38" s="61" t="s">
        <v>177</v>
      </c>
      <c r="AE38" s="61">
        <f t="shared" si="22"/>
        <v>0</v>
      </c>
      <c r="AF38" s="62">
        <v>0</v>
      </c>
      <c r="AG38" s="61"/>
      <c r="AH38" s="56">
        <v>0</v>
      </c>
      <c r="AI38" s="59">
        <f t="shared" si="23"/>
        <v>0</v>
      </c>
      <c r="AJ38" s="63">
        <f t="shared" si="18"/>
        <v>14.970053999999999</v>
      </c>
      <c r="AK38" s="59">
        <f t="shared" si="19"/>
        <v>1</v>
      </c>
      <c r="AL38" s="59"/>
      <c r="AM38" s="56">
        <v>1.481584</v>
      </c>
      <c r="AN38" s="59">
        <f t="shared" si="4"/>
        <v>7.6236401610805709E-3</v>
      </c>
      <c r="AO38" s="63">
        <f t="shared" si="20"/>
        <v>192.859173</v>
      </c>
      <c r="AP38" s="59">
        <f t="shared" si="21"/>
        <v>0.99237635983891948</v>
      </c>
      <c r="AQ38" s="4"/>
      <c r="AR38" s="65">
        <f t="shared" si="5"/>
        <v>1.481584</v>
      </c>
      <c r="AS38" s="66">
        <v>25.453568000000001</v>
      </c>
      <c r="AT38" s="67">
        <f t="shared" si="6"/>
        <v>5.5005592691661817E-2</v>
      </c>
      <c r="AU38" s="68">
        <f t="shared" si="7"/>
        <v>0.94499440730833828</v>
      </c>
    </row>
    <row r="39" spans="1:47" x14ac:dyDescent="0.25">
      <c r="A39" t="s">
        <v>31</v>
      </c>
      <c r="B39" t="s">
        <v>1</v>
      </c>
      <c r="C39" s="44">
        <v>9547</v>
      </c>
      <c r="D39" s="44">
        <v>10646</v>
      </c>
      <c r="E39" s="44">
        <f t="shared" si="8"/>
        <v>1099</v>
      </c>
      <c r="F39" s="45">
        <f t="shared" si="9"/>
        <v>0.11511469571593171</v>
      </c>
      <c r="G39" s="46">
        <f t="shared" si="10"/>
        <v>315.17309624684003</v>
      </c>
      <c r="H39" s="32"/>
      <c r="I39" s="50">
        <v>21618.088856999999</v>
      </c>
      <c r="J39" s="50">
        <v>21617.094088999998</v>
      </c>
      <c r="K39" s="51">
        <f t="shared" si="11"/>
        <v>0.99995398446150441</v>
      </c>
      <c r="L39" s="50">
        <v>6281.2383239999999</v>
      </c>
      <c r="M39" s="52">
        <f t="shared" si="12"/>
        <v>0.29056811697906471</v>
      </c>
      <c r="N39" s="53">
        <f t="shared" si="13"/>
        <v>0.59000923576930298</v>
      </c>
      <c r="O39" s="50">
        <v>1778.1108710000001</v>
      </c>
      <c r="P39" s="52">
        <f t="shared" si="14"/>
        <v>8.225485181677604E-2</v>
      </c>
      <c r="Q39" s="77">
        <f t="shared" si="15"/>
        <v>13557.744893999999</v>
      </c>
      <c r="R39" s="52">
        <f t="shared" si="16"/>
        <v>0.62717703120415935</v>
      </c>
      <c r="S39" s="27"/>
      <c r="T39" s="56">
        <v>8250.8613750000004</v>
      </c>
      <c r="U39" s="59">
        <f t="shared" si="0"/>
        <v>0.38168226224256968</v>
      </c>
      <c r="V39" s="59"/>
      <c r="W39" s="58">
        <v>5162.0180190000001</v>
      </c>
      <c r="X39" s="59">
        <f t="shared" si="1"/>
        <v>0.23879333631742516</v>
      </c>
      <c r="Y39" s="59"/>
      <c r="Z39" s="58">
        <v>3714.563866</v>
      </c>
      <c r="AA39" s="59">
        <f t="shared" si="2"/>
        <v>0.17183456068177916</v>
      </c>
      <c r="AB39" s="4"/>
      <c r="AC39" s="56">
        <v>3556.6711409999998</v>
      </c>
      <c r="AD39" s="59">
        <f t="shared" ref="AD39:AD44" si="25">AC39/T39</f>
        <v>0.43106664617789675</v>
      </c>
      <c r="AE39" s="61">
        <f t="shared" si="22"/>
        <v>4694.1902340000006</v>
      </c>
      <c r="AF39" s="62">
        <f t="shared" si="17"/>
        <v>0.5689333538221033</v>
      </c>
      <c r="AG39" s="59"/>
      <c r="AH39" s="56">
        <v>1115.2233650000001</v>
      </c>
      <c r="AI39" s="59">
        <f t="shared" si="23"/>
        <v>0.21604406666058948</v>
      </c>
      <c r="AJ39" s="63">
        <f t="shared" si="18"/>
        <v>4046.7946540000003</v>
      </c>
      <c r="AK39" s="59">
        <f t="shared" si="19"/>
        <v>0.7839559333394106</v>
      </c>
      <c r="AL39" s="59"/>
      <c r="AM39" s="56">
        <v>781.947317</v>
      </c>
      <c r="AN39" s="59">
        <f t="shared" si="4"/>
        <v>0.21050851330281045</v>
      </c>
      <c r="AO39" s="63">
        <f t="shared" si="20"/>
        <v>2932.6165489999998</v>
      </c>
      <c r="AP39" s="59">
        <f t="shared" si="21"/>
        <v>0.78949148669718949</v>
      </c>
      <c r="AQ39" s="4"/>
      <c r="AR39" s="65">
        <f t="shared" si="5"/>
        <v>5453.8418229999997</v>
      </c>
      <c r="AS39" s="66">
        <v>827.39651600000002</v>
      </c>
      <c r="AT39" s="67">
        <f t="shared" si="6"/>
        <v>0.86827493906120412</v>
      </c>
      <c r="AU39" s="68">
        <f t="shared" si="7"/>
        <v>0.13172506332686001</v>
      </c>
    </row>
    <row r="40" spans="1:47" x14ac:dyDescent="0.25">
      <c r="A40" t="s">
        <v>32</v>
      </c>
      <c r="B40" t="s">
        <v>1</v>
      </c>
      <c r="C40" s="44">
        <v>6038</v>
      </c>
      <c r="D40" s="44">
        <v>6459</v>
      </c>
      <c r="E40" s="44">
        <f t="shared" si="8"/>
        <v>421</v>
      </c>
      <c r="F40" s="45">
        <f t="shared" si="9"/>
        <v>6.97250745279894E-2</v>
      </c>
      <c r="G40" s="46">
        <f t="shared" si="10"/>
        <v>687.37553135006056</v>
      </c>
      <c r="H40" s="32"/>
      <c r="I40" s="50">
        <v>6013.830594</v>
      </c>
      <c r="J40" s="50">
        <v>6013.72073</v>
      </c>
      <c r="K40" s="51">
        <f t="shared" si="11"/>
        <v>0.99998173144416314</v>
      </c>
      <c r="L40" s="50">
        <v>1743.413906</v>
      </c>
      <c r="M40" s="52">
        <f t="shared" si="12"/>
        <v>0.28990603060478332</v>
      </c>
      <c r="N40" s="53">
        <f t="shared" si="13"/>
        <v>0.26992009691902769</v>
      </c>
      <c r="O40" s="50">
        <v>1106.067865</v>
      </c>
      <c r="P40" s="52">
        <f t="shared" si="14"/>
        <v>0.18392404879765675</v>
      </c>
      <c r="Q40" s="77">
        <f t="shared" si="15"/>
        <v>3164.2389590000002</v>
      </c>
      <c r="R40" s="52">
        <f t="shared" si="16"/>
        <v>0.52616992059755996</v>
      </c>
      <c r="S40" s="27"/>
      <c r="T40" s="56">
        <v>1467.279303</v>
      </c>
      <c r="U40" s="59">
        <f t="shared" si="0"/>
        <v>0.24398860021556074</v>
      </c>
      <c r="V40" s="59"/>
      <c r="W40" s="58">
        <v>1027.039188</v>
      </c>
      <c r="X40" s="59">
        <f t="shared" si="1"/>
        <v>0.17078265421879674</v>
      </c>
      <c r="Y40" s="59"/>
      <c r="Z40" s="58">
        <v>1196.3422410000001</v>
      </c>
      <c r="AA40" s="59">
        <f t="shared" si="2"/>
        <v>0.19893545023332004</v>
      </c>
      <c r="AB40" s="4"/>
      <c r="AC40" s="56">
        <v>1175.304815</v>
      </c>
      <c r="AD40" s="59">
        <f t="shared" si="25"/>
        <v>0.80100960505404195</v>
      </c>
      <c r="AE40" s="61">
        <f t="shared" si="22"/>
        <v>291.97448800000006</v>
      </c>
      <c r="AF40" s="62">
        <f t="shared" si="17"/>
        <v>0.19899039494595805</v>
      </c>
      <c r="AG40" s="59"/>
      <c r="AH40" s="56">
        <v>284.22357</v>
      </c>
      <c r="AI40" s="59">
        <f t="shared" si="23"/>
        <v>0.27674072549605577</v>
      </c>
      <c r="AJ40" s="63">
        <f t="shared" si="18"/>
        <v>742.81561799999997</v>
      </c>
      <c r="AK40" s="59">
        <f t="shared" si="19"/>
        <v>0.72325927450394423</v>
      </c>
      <c r="AL40" s="59"/>
      <c r="AM40" s="56">
        <v>209.81648000000001</v>
      </c>
      <c r="AN40" s="59">
        <f t="shared" si="4"/>
        <v>0.17538165318363944</v>
      </c>
      <c r="AO40" s="63">
        <f t="shared" si="20"/>
        <v>986.5257610000001</v>
      </c>
      <c r="AP40" s="59">
        <f t="shared" si="21"/>
        <v>0.82461834681636059</v>
      </c>
      <c r="AQ40" s="4"/>
      <c r="AR40" s="65">
        <f t="shared" si="5"/>
        <v>1669.344865</v>
      </c>
      <c r="AS40" s="66">
        <v>74.069058999999996</v>
      </c>
      <c r="AT40" s="67">
        <f t="shared" si="6"/>
        <v>0.95751494195091047</v>
      </c>
      <c r="AU40" s="68">
        <f t="shared" si="7"/>
        <v>4.2485068373660201E-2</v>
      </c>
    </row>
    <row r="41" spans="1:47" x14ac:dyDescent="0.25">
      <c r="A41" t="s">
        <v>33</v>
      </c>
      <c r="B41" t="s">
        <v>1</v>
      </c>
      <c r="C41" s="44">
        <v>8315</v>
      </c>
      <c r="D41" s="44">
        <v>7764</v>
      </c>
      <c r="E41" s="44">
        <f t="shared" si="8"/>
        <v>-551</v>
      </c>
      <c r="F41" s="45">
        <f t="shared" si="9"/>
        <v>-6.6265784726398075E-2</v>
      </c>
      <c r="G41" s="46">
        <f t="shared" si="10"/>
        <v>519.24154113384793</v>
      </c>
      <c r="H41" s="32"/>
      <c r="I41" s="50">
        <v>9569.6503580000008</v>
      </c>
      <c r="J41" s="50">
        <v>9570.1968649999999</v>
      </c>
      <c r="K41" s="51">
        <f t="shared" si="11"/>
        <v>1.0000571083560583</v>
      </c>
      <c r="L41" s="50">
        <v>2749.1365740000001</v>
      </c>
      <c r="M41" s="52">
        <f t="shared" si="12"/>
        <v>0.28726019044123396</v>
      </c>
      <c r="N41" s="53">
        <f t="shared" si="13"/>
        <v>0.35408765765069555</v>
      </c>
      <c r="O41" s="50">
        <v>1301.7383649999999</v>
      </c>
      <c r="P41" s="52">
        <f t="shared" si="14"/>
        <v>0.13602001958399629</v>
      </c>
      <c r="Q41" s="77">
        <f t="shared" si="15"/>
        <v>5519.3219259999996</v>
      </c>
      <c r="R41" s="52">
        <f t="shared" si="16"/>
        <v>0.57671978997476969</v>
      </c>
      <c r="S41" s="27"/>
      <c r="T41" s="56">
        <v>1934.393806</v>
      </c>
      <c r="U41" s="59">
        <f t="shared" ref="U41:U72" si="26">T41/J41</f>
        <v>0.20212685624832233</v>
      </c>
      <c r="V41" s="59"/>
      <c r="W41" s="58">
        <v>1354.8275060000001</v>
      </c>
      <c r="X41" s="59">
        <f t="shared" ref="X41:X72" si="27">W41/J41</f>
        <v>0.14156736011929469</v>
      </c>
      <c r="Y41" s="59"/>
      <c r="Z41" s="58">
        <v>1806.052925</v>
      </c>
      <c r="AA41" s="59">
        <f t="shared" ref="AA41:AA72" si="28">Z41/J41</f>
        <v>0.18871638175020969</v>
      </c>
      <c r="AB41" s="4"/>
      <c r="AC41" s="56">
        <v>777.07458799999995</v>
      </c>
      <c r="AD41" s="59">
        <f t="shared" si="25"/>
        <v>0.4017147829928483</v>
      </c>
      <c r="AE41" s="61">
        <f t="shared" si="22"/>
        <v>1157.3192180000001</v>
      </c>
      <c r="AF41" s="62">
        <f t="shared" si="17"/>
        <v>0.59828521700715165</v>
      </c>
      <c r="AG41" s="59"/>
      <c r="AH41" s="56">
        <v>455.73179599999997</v>
      </c>
      <c r="AI41" s="59">
        <f t="shared" si="23"/>
        <v>0.33637625009954586</v>
      </c>
      <c r="AJ41" s="63">
        <f t="shared" si="18"/>
        <v>899.09571000000005</v>
      </c>
      <c r="AK41" s="59">
        <f t="shared" si="19"/>
        <v>0.66362374990045414</v>
      </c>
      <c r="AL41" s="59"/>
      <c r="AM41" s="56">
        <v>415.760738</v>
      </c>
      <c r="AN41" s="59">
        <f t="shared" si="4"/>
        <v>0.23020407223116124</v>
      </c>
      <c r="AO41" s="63">
        <f t="shared" si="20"/>
        <v>1390.292187</v>
      </c>
      <c r="AP41" s="59">
        <f t="shared" si="21"/>
        <v>0.76979592776883876</v>
      </c>
      <c r="AQ41" s="4"/>
      <c r="AR41" s="65">
        <f t="shared" ref="AR41:AR72" si="29">AC41+AH41+AM41</f>
        <v>1648.5671219999999</v>
      </c>
      <c r="AS41" s="66">
        <v>1100.569377</v>
      </c>
      <c r="AT41" s="67">
        <f t="shared" si="6"/>
        <v>0.59966723282915368</v>
      </c>
      <c r="AU41" s="68">
        <f t="shared" si="7"/>
        <v>0.40033273988955342</v>
      </c>
    </row>
    <row r="42" spans="1:47" x14ac:dyDescent="0.25">
      <c r="A42" t="s">
        <v>34</v>
      </c>
      <c r="B42" t="s">
        <v>1</v>
      </c>
      <c r="C42" s="44">
        <v>5981</v>
      </c>
      <c r="D42" s="44">
        <v>6520</v>
      </c>
      <c r="E42" s="44">
        <f t="shared" si="8"/>
        <v>539</v>
      </c>
      <c r="F42" s="45">
        <f t="shared" si="9"/>
        <v>9.0118709245945491E-2</v>
      </c>
      <c r="G42" s="46">
        <f t="shared" si="10"/>
        <v>240.31896750083075</v>
      </c>
      <c r="H42" s="32"/>
      <c r="I42" s="50">
        <v>17363.589913</v>
      </c>
      <c r="J42" s="50">
        <v>17363.185765999999</v>
      </c>
      <c r="K42" s="51">
        <f t="shared" si="11"/>
        <v>0.99997672445605856</v>
      </c>
      <c r="L42" s="50">
        <v>4426.5339169999997</v>
      </c>
      <c r="M42" s="52">
        <f t="shared" si="12"/>
        <v>0.25493788851052257</v>
      </c>
      <c r="N42" s="53">
        <f t="shared" si="13"/>
        <v>0.67891624493865022</v>
      </c>
      <c r="O42" s="50">
        <v>3067.383996</v>
      </c>
      <c r="P42" s="52">
        <f t="shared" si="14"/>
        <v>0.17666020725335135</v>
      </c>
      <c r="Q42" s="77">
        <f t="shared" si="15"/>
        <v>9869.2678529999994</v>
      </c>
      <c r="R42" s="52">
        <f t="shared" si="16"/>
        <v>0.56840190423612613</v>
      </c>
      <c r="S42" s="27"/>
      <c r="T42" s="56">
        <v>739.79559600000005</v>
      </c>
      <c r="U42" s="59">
        <f t="shared" si="26"/>
        <v>4.260713477181375E-2</v>
      </c>
      <c r="V42" s="59"/>
      <c r="W42" s="58">
        <v>3273.0220989999998</v>
      </c>
      <c r="X42" s="59">
        <f t="shared" si="27"/>
        <v>0.18850354670564665</v>
      </c>
      <c r="Y42" s="59"/>
      <c r="Z42" s="58">
        <v>3523.0685330000001</v>
      </c>
      <c r="AA42" s="59">
        <f t="shared" si="28"/>
        <v>0.20290450038833044</v>
      </c>
      <c r="AB42" s="4"/>
      <c r="AC42" s="56">
        <v>730.13134000000002</v>
      </c>
      <c r="AD42" s="59">
        <f t="shared" si="25"/>
        <v>0.98693658619725011</v>
      </c>
      <c r="AE42" s="61">
        <f t="shared" si="22"/>
        <v>9.6642560000000231</v>
      </c>
      <c r="AF42" s="62">
        <f t="shared" si="17"/>
        <v>1.3063413802749946E-2</v>
      </c>
      <c r="AG42" s="59"/>
      <c r="AH42" s="56">
        <v>1174.760845</v>
      </c>
      <c r="AI42" s="59">
        <f t="shared" si="23"/>
        <v>0.35892236882816114</v>
      </c>
      <c r="AJ42" s="63">
        <f t="shared" si="18"/>
        <v>2098.261254</v>
      </c>
      <c r="AK42" s="59">
        <f t="shared" si="19"/>
        <v>0.64107763117183891</v>
      </c>
      <c r="AL42" s="59"/>
      <c r="AM42" s="56">
        <v>754.87519599999996</v>
      </c>
      <c r="AN42" s="59">
        <f t="shared" si="4"/>
        <v>0.2142663955949789</v>
      </c>
      <c r="AO42" s="63">
        <f t="shared" si="20"/>
        <v>2768.1933370000002</v>
      </c>
      <c r="AP42" s="59">
        <f t="shared" si="21"/>
        <v>0.78573360440502116</v>
      </c>
      <c r="AQ42" s="4"/>
      <c r="AR42" s="65">
        <f t="shared" si="29"/>
        <v>2659.7673810000001</v>
      </c>
      <c r="AS42" s="66">
        <v>1766.7665649999999</v>
      </c>
      <c r="AT42" s="67">
        <f t="shared" si="6"/>
        <v>0.6008690842252955</v>
      </c>
      <c r="AU42" s="68">
        <f t="shared" si="7"/>
        <v>0.39913092232610581</v>
      </c>
    </row>
    <row r="43" spans="1:47" x14ac:dyDescent="0.25">
      <c r="A43" t="s">
        <v>35</v>
      </c>
      <c r="B43" t="s">
        <v>1</v>
      </c>
      <c r="C43" s="44">
        <v>58969</v>
      </c>
      <c r="D43" s="44">
        <v>60879</v>
      </c>
      <c r="E43" s="44">
        <f t="shared" si="8"/>
        <v>1910</v>
      </c>
      <c r="F43" s="45">
        <f t="shared" si="9"/>
        <v>3.2389899777849382E-2</v>
      </c>
      <c r="G43" s="46">
        <f t="shared" si="10"/>
        <v>1708.0096851459791</v>
      </c>
      <c r="H43" s="32"/>
      <c r="I43" s="50">
        <v>22811.673925999999</v>
      </c>
      <c r="J43" s="50">
        <v>22813.415755999999</v>
      </c>
      <c r="K43" s="51">
        <f t="shared" si="11"/>
        <v>1.0000763569567779</v>
      </c>
      <c r="L43" s="50">
        <v>789.81289500000003</v>
      </c>
      <c r="M43" s="52">
        <f t="shared" si="12"/>
        <v>3.4620545360125515E-2</v>
      </c>
      <c r="N43" s="53">
        <f t="shared" si="13"/>
        <v>1.2973486670280393E-2</v>
      </c>
      <c r="O43" s="50">
        <v>8597.7191199999997</v>
      </c>
      <c r="P43" s="52">
        <f t="shared" si="14"/>
        <v>0.37687118895112293</v>
      </c>
      <c r="Q43" s="77">
        <f t="shared" si="15"/>
        <v>13425.883740999998</v>
      </c>
      <c r="R43" s="52">
        <f t="shared" si="16"/>
        <v>0.58850826568875159</v>
      </c>
      <c r="S43" s="27"/>
      <c r="T43" s="56">
        <v>844.22752100000002</v>
      </c>
      <c r="U43" s="59">
        <f t="shared" si="26"/>
        <v>3.7005748285544024E-2</v>
      </c>
      <c r="V43" s="59"/>
      <c r="W43" s="58">
        <v>2510.0713270000001</v>
      </c>
      <c r="X43" s="59">
        <f t="shared" si="27"/>
        <v>0.11002610717511005</v>
      </c>
      <c r="Y43" s="59"/>
      <c r="Z43" s="58">
        <v>3128.3094900000001</v>
      </c>
      <c r="AA43" s="59">
        <f t="shared" si="28"/>
        <v>0.13712587029749129</v>
      </c>
      <c r="AB43" s="4"/>
      <c r="AC43" s="56">
        <v>0.38331399999999999</v>
      </c>
      <c r="AD43" s="59">
        <f t="shared" si="25"/>
        <v>4.5404110913839773E-4</v>
      </c>
      <c r="AE43" s="61">
        <f t="shared" si="22"/>
        <v>843.84420699999998</v>
      </c>
      <c r="AF43" s="62">
        <f t="shared" si="17"/>
        <v>0.99954595889086151</v>
      </c>
      <c r="AG43" s="59"/>
      <c r="AH43" s="56">
        <v>34.056427999999997</v>
      </c>
      <c r="AI43" s="59">
        <f t="shared" si="23"/>
        <v>1.3567912446816295E-2</v>
      </c>
      <c r="AJ43" s="63">
        <f t="shared" si="18"/>
        <v>2476.0148990000002</v>
      </c>
      <c r="AK43" s="59">
        <f t="shared" si="19"/>
        <v>0.98643208755318379</v>
      </c>
      <c r="AL43" s="59"/>
      <c r="AM43" s="56">
        <v>202.351617</v>
      </c>
      <c r="AN43" s="59">
        <f t="shared" si="4"/>
        <v>6.4684014688073582E-2</v>
      </c>
      <c r="AO43" s="63">
        <f t="shared" si="20"/>
        <v>2925.9578730000003</v>
      </c>
      <c r="AP43" s="59">
        <f t="shared" si="21"/>
        <v>0.9353159853119265</v>
      </c>
      <c r="AQ43" s="4"/>
      <c r="AR43" s="65">
        <f t="shared" si="29"/>
        <v>236.791359</v>
      </c>
      <c r="AS43" s="66">
        <v>553.02156500000001</v>
      </c>
      <c r="AT43" s="67">
        <f t="shared" si="6"/>
        <v>0.29980690426686435</v>
      </c>
      <c r="AU43" s="68">
        <f t="shared" si="7"/>
        <v>0.70019313245069259</v>
      </c>
    </row>
    <row r="44" spans="1:47" x14ac:dyDescent="0.25">
      <c r="A44" t="s">
        <v>36</v>
      </c>
      <c r="B44" t="s">
        <v>1</v>
      </c>
      <c r="C44" s="44">
        <v>15621</v>
      </c>
      <c r="D44" s="44">
        <v>17346</v>
      </c>
      <c r="E44" s="44">
        <f t="shared" si="8"/>
        <v>1725</v>
      </c>
      <c r="F44" s="45">
        <f t="shared" si="9"/>
        <v>0.11042826963702708</v>
      </c>
      <c r="G44" s="46">
        <f t="shared" si="10"/>
        <v>477.48337829064894</v>
      </c>
      <c r="H44" s="32"/>
      <c r="I44" s="50">
        <v>23249.898331</v>
      </c>
      <c r="J44" s="50">
        <v>18979.759871999999</v>
      </c>
      <c r="K44" s="51">
        <f t="shared" si="11"/>
        <v>0.81633732766450606</v>
      </c>
      <c r="L44" s="50">
        <v>7544.7069929999998</v>
      </c>
      <c r="M44" s="52">
        <f t="shared" si="12"/>
        <v>0.3975133006888234</v>
      </c>
      <c r="N44" s="53">
        <f t="shared" si="13"/>
        <v>0.43495370650294013</v>
      </c>
      <c r="O44" s="50">
        <v>2204.6267520000001</v>
      </c>
      <c r="P44" s="52">
        <f t="shared" si="14"/>
        <v>0.11615672520980566</v>
      </c>
      <c r="Q44" s="77">
        <f t="shared" si="15"/>
        <v>9230.4261269999988</v>
      </c>
      <c r="R44" s="52">
        <f t="shared" si="16"/>
        <v>0.48632997410137097</v>
      </c>
      <c r="S44" s="27"/>
      <c r="T44" s="56">
        <v>6438.92814</v>
      </c>
      <c r="U44" s="59">
        <f t="shared" si="26"/>
        <v>0.33925235005207133</v>
      </c>
      <c r="V44" s="59"/>
      <c r="W44" s="58">
        <v>4274.7450310000004</v>
      </c>
      <c r="X44" s="59">
        <f t="shared" si="27"/>
        <v>0.2252265075969872</v>
      </c>
      <c r="Y44" s="59"/>
      <c r="Z44" s="58">
        <v>3734.9443820000001</v>
      </c>
      <c r="AA44" s="59">
        <f t="shared" si="28"/>
        <v>0.19678564993385395</v>
      </c>
      <c r="AB44" s="4"/>
      <c r="AC44" s="56">
        <v>4576.4645970000001</v>
      </c>
      <c r="AD44" s="59">
        <f t="shared" si="25"/>
        <v>0.71074944423902209</v>
      </c>
      <c r="AE44" s="61">
        <f t="shared" si="22"/>
        <v>1862.4635429999998</v>
      </c>
      <c r="AF44" s="62">
        <f t="shared" si="17"/>
        <v>0.28925055576097791</v>
      </c>
      <c r="AG44" s="59"/>
      <c r="AH44" s="56">
        <v>1766.4708029999999</v>
      </c>
      <c r="AI44" s="59">
        <f t="shared" si="23"/>
        <v>0.41323419062183592</v>
      </c>
      <c r="AJ44" s="63">
        <f t="shared" si="18"/>
        <v>2508.2742280000002</v>
      </c>
      <c r="AK44" s="59">
        <f t="shared" si="19"/>
        <v>0.58676580937816403</v>
      </c>
      <c r="AL44" s="59"/>
      <c r="AM44" s="56">
        <v>667.62104099999999</v>
      </c>
      <c r="AN44" s="59">
        <f t="shared" si="4"/>
        <v>0.17874992843735471</v>
      </c>
      <c r="AO44" s="63">
        <f t="shared" si="20"/>
        <v>3067.3233410000003</v>
      </c>
      <c r="AP44" s="59">
        <f t="shared" si="21"/>
        <v>0.82125007156264529</v>
      </c>
      <c r="AQ44" s="4"/>
      <c r="AR44" s="65">
        <f t="shared" si="29"/>
        <v>7010.5564410000006</v>
      </c>
      <c r="AS44" s="66">
        <v>534.15065200000004</v>
      </c>
      <c r="AT44" s="67">
        <f t="shared" si="6"/>
        <v>0.92920194879727136</v>
      </c>
      <c r="AU44" s="68">
        <f t="shared" si="7"/>
        <v>7.0798064457054E-2</v>
      </c>
    </row>
    <row r="45" spans="1:47" x14ac:dyDescent="0.25">
      <c r="A45" t="s">
        <v>37</v>
      </c>
      <c r="B45" t="s">
        <v>1</v>
      </c>
      <c r="C45" s="44">
        <v>13801</v>
      </c>
      <c r="D45" s="44">
        <v>13547</v>
      </c>
      <c r="E45" s="44">
        <f t="shared" si="8"/>
        <v>-254</v>
      </c>
      <c r="F45" s="45">
        <f t="shared" si="9"/>
        <v>-1.8404463444677922E-2</v>
      </c>
      <c r="G45" s="46">
        <f t="shared" si="10"/>
        <v>711.26665060101038</v>
      </c>
      <c r="H45" s="32"/>
      <c r="I45" s="50">
        <v>12189.633793000001</v>
      </c>
      <c r="J45" s="50">
        <v>60.362296999999998</v>
      </c>
      <c r="K45" s="51">
        <f t="shared" si="11"/>
        <v>4.9519368690684991E-3</v>
      </c>
      <c r="L45" s="50">
        <v>22.312017999999998</v>
      </c>
      <c r="M45" s="52">
        <f t="shared" si="12"/>
        <v>0.36963500577189762</v>
      </c>
      <c r="N45" s="53">
        <f t="shared" si="13"/>
        <v>1.6470080460618587E-3</v>
      </c>
      <c r="O45" s="50">
        <v>4.9623710000000001</v>
      </c>
      <c r="P45" s="52">
        <f t="shared" si="14"/>
        <v>8.2209777404594134E-2</v>
      </c>
      <c r="Q45" s="77">
        <f t="shared" si="15"/>
        <v>33.087907999999999</v>
      </c>
      <c r="R45" s="52">
        <f t="shared" si="16"/>
        <v>0.54815521682350821</v>
      </c>
      <c r="S45" s="27"/>
      <c r="T45" s="56">
        <v>0</v>
      </c>
      <c r="U45" s="59">
        <f t="shared" si="26"/>
        <v>0</v>
      </c>
      <c r="V45" s="59"/>
      <c r="W45" s="58">
        <v>0</v>
      </c>
      <c r="X45" s="59">
        <f t="shared" si="27"/>
        <v>0</v>
      </c>
      <c r="Y45" s="59"/>
      <c r="Z45" s="58">
        <v>0</v>
      </c>
      <c r="AA45" s="59">
        <f t="shared" si="28"/>
        <v>0</v>
      </c>
      <c r="AB45" s="4"/>
      <c r="AC45" s="56">
        <v>0</v>
      </c>
      <c r="AD45" s="61" t="s">
        <v>177</v>
      </c>
      <c r="AE45" s="61">
        <f t="shared" si="22"/>
        <v>0</v>
      </c>
      <c r="AF45" s="62">
        <v>0</v>
      </c>
      <c r="AG45" s="61"/>
      <c r="AH45" s="56">
        <v>0</v>
      </c>
      <c r="AI45" s="61" t="s">
        <v>177</v>
      </c>
      <c r="AJ45" s="63">
        <f t="shared" si="18"/>
        <v>0</v>
      </c>
      <c r="AK45" s="59">
        <v>0</v>
      </c>
      <c r="AL45" s="61"/>
      <c r="AM45" s="56">
        <v>0</v>
      </c>
      <c r="AN45" s="61" t="s">
        <v>177</v>
      </c>
      <c r="AO45" s="63">
        <f t="shared" si="20"/>
        <v>0</v>
      </c>
      <c r="AP45" s="59">
        <v>0</v>
      </c>
      <c r="AQ45" s="7"/>
      <c r="AR45" s="65">
        <f t="shared" si="29"/>
        <v>0</v>
      </c>
      <c r="AS45" s="66">
        <v>22.312017999999998</v>
      </c>
      <c r="AT45" s="67">
        <f t="shared" si="6"/>
        <v>0</v>
      </c>
      <c r="AU45" s="68">
        <f t="shared" si="7"/>
        <v>1</v>
      </c>
    </row>
    <row r="46" spans="1:47" x14ac:dyDescent="0.25">
      <c r="A46" t="s">
        <v>38</v>
      </c>
      <c r="B46" t="s">
        <v>1</v>
      </c>
      <c r="C46" s="44">
        <v>13346</v>
      </c>
      <c r="D46" s="44">
        <v>14925</v>
      </c>
      <c r="E46" s="44">
        <f t="shared" si="8"/>
        <v>1579</v>
      </c>
      <c r="F46" s="45">
        <f t="shared" si="9"/>
        <v>0.11831260302712424</v>
      </c>
      <c r="G46" s="46">
        <f t="shared" si="10"/>
        <v>535.44227512866746</v>
      </c>
      <c r="H46" s="32"/>
      <c r="I46" s="50">
        <v>17839.458040000001</v>
      </c>
      <c r="J46" s="50">
        <v>13388.933587</v>
      </c>
      <c r="K46" s="51">
        <f t="shared" si="11"/>
        <v>0.75052356170120504</v>
      </c>
      <c r="L46" s="50">
        <v>3299.5604290000001</v>
      </c>
      <c r="M46" s="52">
        <f t="shared" si="12"/>
        <v>0.24643937529152524</v>
      </c>
      <c r="N46" s="53">
        <f t="shared" si="13"/>
        <v>0.22107607564489112</v>
      </c>
      <c r="O46" s="50">
        <v>2271.5630780000001</v>
      </c>
      <c r="P46" s="52">
        <f t="shared" si="14"/>
        <v>0.16965974647940421</v>
      </c>
      <c r="Q46" s="77">
        <f t="shared" si="15"/>
        <v>7817.8100799999993</v>
      </c>
      <c r="R46" s="52">
        <f t="shared" si="16"/>
        <v>0.58390087822907055</v>
      </c>
      <c r="S46" s="27"/>
      <c r="T46" s="56">
        <v>969.121351</v>
      </c>
      <c r="U46" s="59">
        <f t="shared" si="26"/>
        <v>7.2382265899128037E-2</v>
      </c>
      <c r="V46" s="59"/>
      <c r="W46" s="58">
        <v>1617.340132</v>
      </c>
      <c r="X46" s="59">
        <f t="shared" si="27"/>
        <v>0.12079678500835633</v>
      </c>
      <c r="Y46" s="59"/>
      <c r="Z46" s="58">
        <v>866.85039300000005</v>
      </c>
      <c r="AA46" s="59">
        <f t="shared" si="28"/>
        <v>6.4743796611379828E-2</v>
      </c>
      <c r="AB46" s="4"/>
      <c r="AC46" s="56">
        <v>604.94708400000002</v>
      </c>
      <c r="AD46" s="59">
        <f>AC46/T46</f>
        <v>0.624222222919532</v>
      </c>
      <c r="AE46" s="61">
        <f t="shared" si="22"/>
        <v>364.17426699999999</v>
      </c>
      <c r="AF46" s="62">
        <f t="shared" si="17"/>
        <v>0.375777777080468</v>
      </c>
      <c r="AG46" s="59"/>
      <c r="AH46" s="56">
        <v>1002.741173</v>
      </c>
      <c r="AI46" s="59">
        <f>AH46/W46</f>
        <v>0.6199939970326539</v>
      </c>
      <c r="AJ46" s="63">
        <f t="shared" si="18"/>
        <v>614.59895900000004</v>
      </c>
      <c r="AK46" s="59">
        <f t="shared" si="19"/>
        <v>0.38000600296734616</v>
      </c>
      <c r="AL46" s="59"/>
      <c r="AM46" s="56">
        <v>312.75683299999997</v>
      </c>
      <c r="AN46" s="59">
        <f>AM46/Z46</f>
        <v>0.36079678284231909</v>
      </c>
      <c r="AO46" s="63">
        <f t="shared" si="20"/>
        <v>554.09356000000002</v>
      </c>
      <c r="AP46" s="59">
        <f t="shared" si="21"/>
        <v>0.6392032171576808</v>
      </c>
      <c r="AQ46" s="4"/>
      <c r="AR46" s="65">
        <f t="shared" si="29"/>
        <v>1920.4450899999999</v>
      </c>
      <c r="AS46" s="66">
        <v>1379.115327</v>
      </c>
      <c r="AT46" s="67">
        <f t="shared" si="6"/>
        <v>0.58203058598991331</v>
      </c>
      <c r="AU46" s="68">
        <f t="shared" si="7"/>
        <v>0.41796941037323854</v>
      </c>
    </row>
    <row r="47" spans="1:47" x14ac:dyDescent="0.25">
      <c r="A47" t="s">
        <v>167</v>
      </c>
      <c r="B47" t="s">
        <v>1</v>
      </c>
      <c r="C47" s="44">
        <v>3909</v>
      </c>
      <c r="D47" s="44">
        <v>4382</v>
      </c>
      <c r="E47" s="44">
        <f t="shared" si="8"/>
        <v>473</v>
      </c>
      <c r="F47" s="45">
        <f t="shared" si="9"/>
        <v>0.12100281401893068</v>
      </c>
      <c r="G47" s="46">
        <f t="shared" si="10"/>
        <v>104.53133960286286</v>
      </c>
      <c r="H47" s="32"/>
      <c r="I47" s="50">
        <v>26829.083130999999</v>
      </c>
      <c r="J47" s="50">
        <v>47.508989999999997</v>
      </c>
      <c r="K47" s="51">
        <f t="shared" si="11"/>
        <v>1.7708018484278779E-3</v>
      </c>
      <c r="L47" s="50">
        <v>0</v>
      </c>
      <c r="M47" s="52">
        <f t="shared" si="12"/>
        <v>0</v>
      </c>
      <c r="N47" s="53">
        <f t="shared" si="13"/>
        <v>0</v>
      </c>
      <c r="O47" s="50">
        <v>0</v>
      </c>
      <c r="P47" s="52">
        <f t="shared" si="14"/>
        <v>0</v>
      </c>
      <c r="Q47" s="77">
        <f t="shared" si="15"/>
        <v>47.508989999999997</v>
      </c>
      <c r="R47" s="52">
        <v>1</v>
      </c>
      <c r="S47" s="27"/>
      <c r="T47" s="56">
        <v>47.508989</v>
      </c>
      <c r="U47" s="59">
        <f t="shared" si="26"/>
        <v>0.99999997895135218</v>
      </c>
      <c r="V47" s="59"/>
      <c r="W47" s="58">
        <v>0</v>
      </c>
      <c r="X47" s="59">
        <f t="shared" si="27"/>
        <v>0</v>
      </c>
      <c r="Y47" s="59"/>
      <c r="Z47" s="58">
        <v>0</v>
      </c>
      <c r="AA47" s="59">
        <f t="shared" si="28"/>
        <v>0</v>
      </c>
      <c r="AB47" s="4"/>
      <c r="AC47" s="56">
        <v>0</v>
      </c>
      <c r="AD47" s="59">
        <f>AC47/T47</f>
        <v>0</v>
      </c>
      <c r="AE47" s="61">
        <f t="shared" si="22"/>
        <v>47.508989</v>
      </c>
      <c r="AF47" s="62">
        <f t="shared" si="17"/>
        <v>1</v>
      </c>
      <c r="AG47" s="59"/>
      <c r="AH47" s="56">
        <v>0</v>
      </c>
      <c r="AI47" s="61" t="s">
        <v>177</v>
      </c>
      <c r="AJ47" s="63">
        <f t="shared" si="18"/>
        <v>0</v>
      </c>
      <c r="AK47" s="59">
        <v>0</v>
      </c>
      <c r="AL47" s="61"/>
      <c r="AM47" s="56">
        <v>0</v>
      </c>
      <c r="AN47" s="61" t="s">
        <v>177</v>
      </c>
      <c r="AO47" s="63">
        <f t="shared" si="20"/>
        <v>0</v>
      </c>
      <c r="AP47" s="59">
        <v>0</v>
      </c>
      <c r="AQ47" s="7"/>
      <c r="AR47" s="65">
        <f t="shared" si="29"/>
        <v>0</v>
      </c>
      <c r="AS47" s="66">
        <v>0</v>
      </c>
      <c r="AT47" s="67">
        <v>0</v>
      </c>
      <c r="AU47" s="68">
        <v>0</v>
      </c>
    </row>
    <row r="48" spans="1:47" x14ac:dyDescent="0.25">
      <c r="A48" t="s">
        <v>39</v>
      </c>
      <c r="B48" t="s">
        <v>1</v>
      </c>
      <c r="C48" s="44">
        <v>18113</v>
      </c>
      <c r="D48" s="44">
        <v>19063</v>
      </c>
      <c r="E48" s="44">
        <f t="shared" si="8"/>
        <v>950</v>
      </c>
      <c r="F48" s="45">
        <f t="shared" si="9"/>
        <v>5.2448517639264614E-2</v>
      </c>
      <c r="G48" s="46">
        <f t="shared" si="10"/>
        <v>1606.3729996338186</v>
      </c>
      <c r="H48" s="32"/>
      <c r="I48" s="50">
        <v>7594.9483730000002</v>
      </c>
      <c r="J48" s="50">
        <v>7594.9159989999998</v>
      </c>
      <c r="K48" s="51">
        <f t="shared" si="11"/>
        <v>0.99999573742987968</v>
      </c>
      <c r="L48" s="50">
        <v>713.30702699999995</v>
      </c>
      <c r="M48" s="52">
        <f t="shared" si="12"/>
        <v>9.3919014653212618E-2</v>
      </c>
      <c r="N48" s="53">
        <f t="shared" si="13"/>
        <v>3.7418403556628017E-2</v>
      </c>
      <c r="O48" s="50">
        <v>3513.9710610000002</v>
      </c>
      <c r="P48" s="52">
        <f t="shared" si="14"/>
        <v>0.46267411798401381</v>
      </c>
      <c r="Q48" s="77">
        <f t="shared" si="15"/>
        <v>3367.6379109999998</v>
      </c>
      <c r="R48" s="52">
        <f t="shared" si="16"/>
        <v>0.44340686736277357</v>
      </c>
      <c r="S48" s="27"/>
      <c r="T48" s="56">
        <v>0</v>
      </c>
      <c r="U48" s="59">
        <f t="shared" si="26"/>
        <v>0</v>
      </c>
      <c r="V48" s="59"/>
      <c r="W48" s="58">
        <v>3.9199039999999998</v>
      </c>
      <c r="X48" s="59">
        <f t="shared" si="27"/>
        <v>5.1612210069421733E-4</v>
      </c>
      <c r="Y48" s="59"/>
      <c r="Z48" s="58">
        <v>340.70055400000001</v>
      </c>
      <c r="AA48" s="59">
        <f t="shared" si="28"/>
        <v>4.4859028598191082E-2</v>
      </c>
      <c r="AB48" s="4"/>
      <c r="AC48" s="56">
        <v>0</v>
      </c>
      <c r="AD48" s="61" t="s">
        <v>177</v>
      </c>
      <c r="AE48" s="61">
        <f t="shared" si="22"/>
        <v>0</v>
      </c>
      <c r="AF48" s="62">
        <v>0</v>
      </c>
      <c r="AG48" s="61"/>
      <c r="AH48" s="56">
        <v>0</v>
      </c>
      <c r="AI48" s="59">
        <f>AH48/W48</f>
        <v>0</v>
      </c>
      <c r="AJ48" s="63">
        <f t="shared" si="18"/>
        <v>3.9199039999999998</v>
      </c>
      <c r="AK48" s="59">
        <f t="shared" si="19"/>
        <v>1</v>
      </c>
      <c r="AL48" s="59"/>
      <c r="AM48" s="56">
        <v>148.061285</v>
      </c>
      <c r="AN48" s="59">
        <f>AM48/Z48</f>
        <v>0.43457893819568016</v>
      </c>
      <c r="AO48" s="63">
        <f t="shared" si="20"/>
        <v>192.63926900000001</v>
      </c>
      <c r="AP48" s="59">
        <f t="shared" si="21"/>
        <v>0.56542106180431984</v>
      </c>
      <c r="AQ48" s="4"/>
      <c r="AR48" s="65">
        <f t="shared" si="29"/>
        <v>148.061285</v>
      </c>
      <c r="AS48" s="66">
        <v>565.24575200000004</v>
      </c>
      <c r="AT48" s="67">
        <f t="shared" ref="AT48:AT79" si="30">AR48/L48</f>
        <v>0.20757020384715769</v>
      </c>
      <c r="AU48" s="68">
        <f t="shared" ref="AU48:AU79" si="31">AS48/L48</f>
        <v>0.79242981017205105</v>
      </c>
    </row>
    <row r="49" spans="1:47" x14ac:dyDescent="0.25">
      <c r="A49" t="s">
        <v>40</v>
      </c>
      <c r="B49" t="s">
        <v>1</v>
      </c>
      <c r="C49" s="44">
        <v>12987</v>
      </c>
      <c r="D49" s="44">
        <v>13175</v>
      </c>
      <c r="E49" s="44">
        <f t="shared" si="8"/>
        <v>188</v>
      </c>
      <c r="F49" s="45">
        <f t="shared" si="9"/>
        <v>1.4476014476014477E-2</v>
      </c>
      <c r="G49" s="46">
        <f>D49/(I49/640)</f>
        <v>393.12589166658904</v>
      </c>
      <c r="H49" s="32"/>
      <c r="I49" s="53">
        <v>21448.6</v>
      </c>
      <c r="J49" s="50">
        <v>20722.239162000002</v>
      </c>
      <c r="K49" s="51">
        <f>J49/I49</f>
        <v>0.96613481355426478</v>
      </c>
      <c r="L49" s="50">
        <v>8926.0679560000008</v>
      </c>
      <c r="M49" s="52">
        <f t="shared" si="12"/>
        <v>0.43074823556560593</v>
      </c>
      <c r="N49" s="53">
        <f t="shared" si="13"/>
        <v>0.67750041411764717</v>
      </c>
      <c r="O49" s="50">
        <v>2820.0160430000001</v>
      </c>
      <c r="P49" s="52">
        <f t="shared" si="14"/>
        <v>0.13608645383126766</v>
      </c>
      <c r="Q49" s="77">
        <f t="shared" si="15"/>
        <v>8976.1551630000013</v>
      </c>
      <c r="R49" s="52">
        <f t="shared" si="16"/>
        <v>0.43316531060312646</v>
      </c>
      <c r="S49" s="27"/>
      <c r="T49" s="56">
        <v>8528.3503990000008</v>
      </c>
      <c r="U49" s="59">
        <f t="shared" si="26"/>
        <v>0.41155544689586959</v>
      </c>
      <c r="V49" s="59"/>
      <c r="W49" s="58">
        <v>3299.5044990000001</v>
      </c>
      <c r="X49" s="59">
        <f t="shared" si="27"/>
        <v>0.15922528802054176</v>
      </c>
      <c r="Y49" s="59"/>
      <c r="Z49" s="58">
        <v>5390.1388729999999</v>
      </c>
      <c r="AA49" s="59">
        <f t="shared" si="28"/>
        <v>0.26011372761705798</v>
      </c>
      <c r="AB49" s="4"/>
      <c r="AC49" s="56">
        <v>5449.2691379999997</v>
      </c>
      <c r="AD49" s="59">
        <f>AC49/T49</f>
        <v>0.63895933950356432</v>
      </c>
      <c r="AE49" s="61">
        <f t="shared" si="22"/>
        <v>3079.0812610000012</v>
      </c>
      <c r="AF49" s="62">
        <f t="shared" si="17"/>
        <v>0.36104066049643568</v>
      </c>
      <c r="AG49" s="59"/>
      <c r="AH49" s="56">
        <v>1365.1972940000001</v>
      </c>
      <c r="AI49" s="59">
        <f>AH49/W49</f>
        <v>0.41375827625443706</v>
      </c>
      <c r="AJ49" s="63">
        <f t="shared" si="18"/>
        <v>1934.3072050000001</v>
      </c>
      <c r="AK49" s="59">
        <f t="shared" si="19"/>
        <v>0.58624172374556294</v>
      </c>
      <c r="AL49" s="59"/>
      <c r="AM49" s="56">
        <v>1270.9176299999999</v>
      </c>
      <c r="AN49" s="59">
        <f>AM49/Z49</f>
        <v>0.23578569308598218</v>
      </c>
      <c r="AO49" s="63">
        <f t="shared" si="20"/>
        <v>4119.221243</v>
      </c>
      <c r="AP49" s="59">
        <f t="shared" si="21"/>
        <v>0.76421430691401782</v>
      </c>
      <c r="AQ49" s="4"/>
      <c r="AR49" s="65">
        <f t="shared" si="29"/>
        <v>8085.3840619999992</v>
      </c>
      <c r="AS49" s="66">
        <v>840.68396600000005</v>
      </c>
      <c r="AT49" s="67">
        <f t="shared" si="30"/>
        <v>0.90581699600047261</v>
      </c>
      <c r="AU49" s="68">
        <f t="shared" si="31"/>
        <v>9.418301206578894E-2</v>
      </c>
    </row>
    <row r="50" spans="1:47" x14ac:dyDescent="0.25">
      <c r="A50" t="s">
        <v>41</v>
      </c>
      <c r="B50" t="s">
        <v>1</v>
      </c>
      <c r="C50" s="44">
        <v>7380</v>
      </c>
      <c r="D50" s="44">
        <v>8055</v>
      </c>
      <c r="E50" s="44">
        <f t="shared" si="8"/>
        <v>675</v>
      </c>
      <c r="F50" s="45">
        <f t="shared" si="9"/>
        <v>9.1463414634146339E-2</v>
      </c>
      <c r="G50" s="46">
        <f t="shared" si="10"/>
        <v>287.84680723771254</v>
      </c>
      <c r="H50" s="32"/>
      <c r="I50" s="50">
        <v>17909.526422999999</v>
      </c>
      <c r="J50" s="50">
        <v>17909.168989999998</v>
      </c>
      <c r="K50" s="51">
        <f t="shared" si="11"/>
        <v>0.9999800422975148</v>
      </c>
      <c r="L50" s="50">
        <v>1694.1587629999999</v>
      </c>
      <c r="M50" s="52">
        <f t="shared" si="12"/>
        <v>9.4597284996639039E-2</v>
      </c>
      <c r="N50" s="53">
        <f t="shared" si="13"/>
        <v>0.21032386877715703</v>
      </c>
      <c r="O50" s="50">
        <v>2001.6262139999999</v>
      </c>
      <c r="P50" s="52">
        <f t="shared" si="14"/>
        <v>0.11176544345065115</v>
      </c>
      <c r="Q50" s="77">
        <f t="shared" si="15"/>
        <v>14213.384012999999</v>
      </c>
      <c r="R50" s="52">
        <f t="shared" si="16"/>
        <v>0.7936372715527098</v>
      </c>
      <c r="S50" s="27"/>
      <c r="T50" s="56">
        <v>2696.7496540000002</v>
      </c>
      <c r="U50" s="59">
        <f t="shared" si="26"/>
        <v>0.15057927341608052</v>
      </c>
      <c r="V50" s="59"/>
      <c r="W50" s="58">
        <v>5296.9882230000003</v>
      </c>
      <c r="X50" s="59">
        <f t="shared" si="27"/>
        <v>0.29576962649454575</v>
      </c>
      <c r="Y50" s="59"/>
      <c r="Z50" s="58">
        <v>4286.3741630000004</v>
      </c>
      <c r="AA50" s="59">
        <f t="shared" si="28"/>
        <v>0.23933964582016046</v>
      </c>
      <c r="AB50" s="4"/>
      <c r="AC50" s="56">
        <v>679.45557799999995</v>
      </c>
      <c r="AD50" s="59">
        <f>AC50/T50</f>
        <v>0.25195352375115199</v>
      </c>
      <c r="AE50" s="61">
        <f t="shared" si="22"/>
        <v>2017.2940760000001</v>
      </c>
      <c r="AF50" s="62">
        <f t="shared" si="17"/>
        <v>0.74804647624884801</v>
      </c>
      <c r="AG50" s="59"/>
      <c r="AH50" s="56">
        <v>608.63591299999996</v>
      </c>
      <c r="AI50" s="59">
        <f>AH50/W50</f>
        <v>0.11490225905303092</v>
      </c>
      <c r="AJ50" s="63">
        <f t="shared" si="18"/>
        <v>4688.3523100000002</v>
      </c>
      <c r="AK50" s="59">
        <f t="shared" si="19"/>
        <v>0.88509774094696902</v>
      </c>
      <c r="AL50" s="59"/>
      <c r="AM50" s="56">
        <v>184.938627</v>
      </c>
      <c r="AN50" s="59">
        <f>AM50/Z50</f>
        <v>4.3145703097128334E-2</v>
      </c>
      <c r="AO50" s="63">
        <f t="shared" si="20"/>
        <v>4101.4355360000009</v>
      </c>
      <c r="AP50" s="59">
        <f t="shared" si="21"/>
        <v>0.95685429690287171</v>
      </c>
      <c r="AQ50" s="4"/>
      <c r="AR50" s="65">
        <f t="shared" si="29"/>
        <v>1473.0301179999999</v>
      </c>
      <c r="AS50" s="66">
        <v>221.12858399999999</v>
      </c>
      <c r="AT50" s="67">
        <f t="shared" si="30"/>
        <v>0.86947584262502797</v>
      </c>
      <c r="AU50" s="68">
        <f t="shared" si="31"/>
        <v>0.13052412136890149</v>
      </c>
    </row>
    <row r="51" spans="1:47" x14ac:dyDescent="0.25">
      <c r="A51" t="s">
        <v>42</v>
      </c>
      <c r="B51" t="s">
        <v>1</v>
      </c>
      <c r="C51" s="44">
        <v>72043</v>
      </c>
      <c r="D51" s="44">
        <v>76377</v>
      </c>
      <c r="E51" s="44">
        <f t="shared" si="8"/>
        <v>4334</v>
      </c>
      <c r="F51" s="45">
        <f t="shared" si="9"/>
        <v>6.0158516441569616E-2</v>
      </c>
      <c r="G51" s="46">
        <f t="shared" si="10"/>
        <v>10284.411865303808</v>
      </c>
      <c r="H51" s="32"/>
      <c r="I51" s="50">
        <v>4752.9485050000003</v>
      </c>
      <c r="J51" s="50">
        <v>4752.8073109999996</v>
      </c>
      <c r="K51" s="51">
        <f t="shared" si="11"/>
        <v>0.99997029338738841</v>
      </c>
      <c r="L51" s="50">
        <v>107.693634</v>
      </c>
      <c r="M51" s="52">
        <f t="shared" si="12"/>
        <v>2.2658952268220834E-2</v>
      </c>
      <c r="N51" s="53">
        <f t="shared" si="13"/>
        <v>1.4100270238422562E-3</v>
      </c>
      <c r="O51" s="50">
        <v>4151.6281159999999</v>
      </c>
      <c r="P51" s="52">
        <f t="shared" si="14"/>
        <v>0.87351071573875561</v>
      </c>
      <c r="Q51" s="77">
        <f t="shared" si="15"/>
        <v>493.48556099999951</v>
      </c>
      <c r="R51" s="52">
        <f t="shared" si="16"/>
        <v>0.10383033199302355</v>
      </c>
      <c r="S51" s="27"/>
      <c r="T51" s="56">
        <v>0</v>
      </c>
      <c r="U51" s="59">
        <f t="shared" si="26"/>
        <v>0</v>
      </c>
      <c r="V51" s="59"/>
      <c r="W51" s="58">
        <v>0</v>
      </c>
      <c r="X51" s="59">
        <f t="shared" si="27"/>
        <v>0</v>
      </c>
      <c r="Y51" s="59"/>
      <c r="Z51" s="58">
        <v>0</v>
      </c>
      <c r="AA51" s="59">
        <f t="shared" si="28"/>
        <v>0</v>
      </c>
      <c r="AB51" s="4"/>
      <c r="AC51" s="56">
        <v>0</v>
      </c>
      <c r="AD51" s="61" t="s">
        <v>177</v>
      </c>
      <c r="AE51" s="61">
        <f t="shared" si="22"/>
        <v>0</v>
      </c>
      <c r="AF51" s="62">
        <v>0</v>
      </c>
      <c r="AG51" s="61"/>
      <c r="AH51" s="56">
        <v>0</v>
      </c>
      <c r="AI51" s="61" t="s">
        <v>177</v>
      </c>
      <c r="AJ51" s="63">
        <f t="shared" si="18"/>
        <v>0</v>
      </c>
      <c r="AK51" s="59">
        <v>0</v>
      </c>
      <c r="AL51" s="61"/>
      <c r="AM51" s="56">
        <v>0</v>
      </c>
      <c r="AN51" s="61" t="s">
        <v>177</v>
      </c>
      <c r="AO51" s="63">
        <f t="shared" si="20"/>
        <v>0</v>
      </c>
      <c r="AP51" s="59">
        <v>0</v>
      </c>
      <c r="AQ51" s="7"/>
      <c r="AR51" s="65">
        <f t="shared" si="29"/>
        <v>0</v>
      </c>
      <c r="AS51" s="66">
        <v>107.693634</v>
      </c>
      <c r="AT51" s="67">
        <f t="shared" si="30"/>
        <v>0</v>
      </c>
      <c r="AU51" s="68">
        <f t="shared" si="31"/>
        <v>1</v>
      </c>
    </row>
    <row r="52" spans="1:47" x14ac:dyDescent="0.25">
      <c r="A52" t="s">
        <v>43</v>
      </c>
      <c r="B52" t="s">
        <v>1</v>
      </c>
      <c r="C52" s="44">
        <v>41303</v>
      </c>
      <c r="D52" s="44">
        <v>40759</v>
      </c>
      <c r="E52" s="44">
        <f t="shared" si="8"/>
        <v>-544</v>
      </c>
      <c r="F52" s="45">
        <f t="shared" si="9"/>
        <v>-1.3170956104883422E-2</v>
      </c>
      <c r="G52" s="46">
        <f t="shared" si="10"/>
        <v>1373.3607219676094</v>
      </c>
      <c r="H52" s="32"/>
      <c r="I52" s="50">
        <v>18994.106634</v>
      </c>
      <c r="J52" s="50">
        <v>18993.625702000001</v>
      </c>
      <c r="K52" s="51">
        <f t="shared" si="11"/>
        <v>0.99997467993576816</v>
      </c>
      <c r="L52" s="50">
        <v>4973.3547440000002</v>
      </c>
      <c r="M52" s="52">
        <f t="shared" si="12"/>
        <v>0.2618433585050754</v>
      </c>
      <c r="N52" s="53">
        <f t="shared" si="13"/>
        <v>0.12201856630437449</v>
      </c>
      <c r="O52" s="50">
        <v>6671.3083859999997</v>
      </c>
      <c r="P52" s="52">
        <f t="shared" si="14"/>
        <v>0.35123933106134236</v>
      </c>
      <c r="Q52" s="77">
        <f t="shared" si="15"/>
        <v>7348.9625720000004</v>
      </c>
      <c r="R52" s="52">
        <f t="shared" si="16"/>
        <v>0.38691731043358224</v>
      </c>
      <c r="S52" s="27"/>
      <c r="T52" s="56">
        <v>5946.6202510000003</v>
      </c>
      <c r="U52" s="59">
        <f t="shared" si="26"/>
        <v>0.31308504991618474</v>
      </c>
      <c r="V52" s="59"/>
      <c r="W52" s="58">
        <v>744.26886999999999</v>
      </c>
      <c r="X52" s="59">
        <f t="shared" si="27"/>
        <v>3.9185192004790828E-2</v>
      </c>
      <c r="Y52" s="59"/>
      <c r="Z52" s="58">
        <v>1236.761418</v>
      </c>
      <c r="AA52" s="59">
        <f t="shared" si="28"/>
        <v>6.5114551450267386E-2</v>
      </c>
      <c r="AB52" s="4"/>
      <c r="AC52" s="56">
        <v>3642.0108730000002</v>
      </c>
      <c r="AD52" s="59">
        <f>AC52/T52</f>
        <v>0.61245055498332002</v>
      </c>
      <c r="AE52" s="61">
        <f t="shared" si="22"/>
        <v>2304.6093780000001</v>
      </c>
      <c r="AF52" s="62">
        <f t="shared" si="17"/>
        <v>0.38754944501667993</v>
      </c>
      <c r="AG52" s="59"/>
      <c r="AH52" s="56">
        <v>321.51757600000002</v>
      </c>
      <c r="AI52" s="59">
        <f>AH52/W52</f>
        <v>0.43199116469831667</v>
      </c>
      <c r="AJ52" s="63">
        <f t="shared" si="18"/>
        <v>422.75129399999997</v>
      </c>
      <c r="AK52" s="59">
        <f t="shared" si="19"/>
        <v>0.56800883530168333</v>
      </c>
      <c r="AL52" s="59"/>
      <c r="AM52" s="56">
        <v>180.35887</v>
      </c>
      <c r="AN52" s="59">
        <f t="shared" ref="AN52:AN64" si="32">AM52/Z52</f>
        <v>0.14583157864971494</v>
      </c>
      <c r="AO52" s="63">
        <f t="shared" si="20"/>
        <v>1056.402548</v>
      </c>
      <c r="AP52" s="59">
        <f t="shared" si="21"/>
        <v>0.85416842135028503</v>
      </c>
      <c r="AQ52" s="4"/>
      <c r="AR52" s="65">
        <f t="shared" si="29"/>
        <v>4143.8873190000004</v>
      </c>
      <c r="AS52" s="66">
        <v>829.46746700000006</v>
      </c>
      <c r="AT52" s="67">
        <f t="shared" si="30"/>
        <v>0.83321772371040026</v>
      </c>
      <c r="AU52" s="68">
        <f t="shared" si="31"/>
        <v>0.16678228473460369</v>
      </c>
    </row>
    <row r="53" spans="1:47" x14ac:dyDescent="0.25">
      <c r="A53" t="s">
        <v>44</v>
      </c>
      <c r="B53" t="s">
        <v>1</v>
      </c>
      <c r="C53" s="44">
        <v>30355</v>
      </c>
      <c r="D53" s="44">
        <v>31394</v>
      </c>
      <c r="E53" s="44">
        <f t="shared" si="8"/>
        <v>1039</v>
      </c>
      <c r="F53" s="45">
        <f t="shared" si="9"/>
        <v>3.4228298468127159E-2</v>
      </c>
      <c r="G53" s="46">
        <f t="shared" si="10"/>
        <v>1886.9139520848607</v>
      </c>
      <c r="H53" s="32"/>
      <c r="I53" s="50">
        <v>10648.159116000001</v>
      </c>
      <c r="J53" s="50">
        <v>5362.1921929999999</v>
      </c>
      <c r="K53" s="51">
        <f t="shared" si="11"/>
        <v>0.50357926986109092</v>
      </c>
      <c r="L53" s="50">
        <v>825.30469200000005</v>
      </c>
      <c r="M53" s="52">
        <f t="shared" si="12"/>
        <v>0.15391180739052635</v>
      </c>
      <c r="N53" s="53">
        <f t="shared" si="13"/>
        <v>2.6288612218895332E-2</v>
      </c>
      <c r="O53" s="50">
        <v>3418.223086</v>
      </c>
      <c r="P53" s="52">
        <f t="shared" si="14"/>
        <v>0.63746746908144625</v>
      </c>
      <c r="Q53" s="77">
        <f t="shared" si="15"/>
        <v>1118.6644150000002</v>
      </c>
      <c r="R53" s="52">
        <f t="shared" si="16"/>
        <v>0.20862072352802746</v>
      </c>
      <c r="S53" s="27"/>
      <c r="T53" s="56">
        <v>0</v>
      </c>
      <c r="U53" s="59">
        <f t="shared" si="26"/>
        <v>0</v>
      </c>
      <c r="V53" s="59"/>
      <c r="W53" s="58">
        <v>0</v>
      </c>
      <c r="X53" s="59">
        <f t="shared" si="27"/>
        <v>0</v>
      </c>
      <c r="Y53" s="59"/>
      <c r="Z53" s="58">
        <v>6.031892</v>
      </c>
      <c r="AA53" s="59">
        <f t="shared" si="28"/>
        <v>1.1248929137367084E-3</v>
      </c>
      <c r="AB53" s="4"/>
      <c r="AC53" s="56">
        <v>0</v>
      </c>
      <c r="AD53" s="61" t="s">
        <v>177</v>
      </c>
      <c r="AE53" s="61">
        <f t="shared" si="22"/>
        <v>0</v>
      </c>
      <c r="AF53" s="62">
        <v>0</v>
      </c>
      <c r="AG53" s="61"/>
      <c r="AH53" s="56">
        <v>0</v>
      </c>
      <c r="AI53" s="61" t="s">
        <v>177</v>
      </c>
      <c r="AJ53" s="63">
        <f t="shared" si="18"/>
        <v>0</v>
      </c>
      <c r="AK53" s="59">
        <v>0</v>
      </c>
      <c r="AL53" s="61"/>
      <c r="AM53" s="56">
        <v>6.031892</v>
      </c>
      <c r="AN53" s="59">
        <f t="shared" si="32"/>
        <v>1</v>
      </c>
      <c r="AO53" s="63">
        <f t="shared" si="20"/>
        <v>0</v>
      </c>
      <c r="AP53" s="59">
        <f t="shared" si="21"/>
        <v>0</v>
      </c>
      <c r="AQ53" s="4"/>
      <c r="AR53" s="65">
        <f t="shared" si="29"/>
        <v>6.031892</v>
      </c>
      <c r="AS53" s="66">
        <v>819.27280199999996</v>
      </c>
      <c r="AT53" s="67">
        <f t="shared" si="30"/>
        <v>7.308684972313231E-3</v>
      </c>
      <c r="AU53" s="68">
        <f t="shared" si="31"/>
        <v>0.99269131745103412</v>
      </c>
    </row>
    <row r="54" spans="1:47" x14ac:dyDescent="0.25">
      <c r="A54" t="s">
        <v>45</v>
      </c>
      <c r="B54" t="s">
        <v>1</v>
      </c>
      <c r="C54" s="44">
        <v>8056</v>
      </c>
      <c r="D54" s="44">
        <v>6362</v>
      </c>
      <c r="E54" s="44">
        <f t="shared" si="8"/>
        <v>-1694</v>
      </c>
      <c r="F54" s="45">
        <f t="shared" si="9"/>
        <v>-0.21027805362462762</v>
      </c>
      <c r="G54" s="46">
        <f t="shared" si="10"/>
        <v>424.52485912339432</v>
      </c>
      <c r="H54" s="32"/>
      <c r="I54" s="50">
        <v>9591.1462250000004</v>
      </c>
      <c r="J54" s="50">
        <v>3787.320819</v>
      </c>
      <c r="K54" s="51">
        <f t="shared" si="11"/>
        <v>0.39487676760970242</v>
      </c>
      <c r="L54" s="50">
        <v>1594.3484920000001</v>
      </c>
      <c r="M54" s="52">
        <f t="shared" si="12"/>
        <v>0.42097001236377174</v>
      </c>
      <c r="N54" s="53">
        <f t="shared" si="13"/>
        <v>0.2506049185790632</v>
      </c>
      <c r="O54" s="50">
        <v>873.383735</v>
      </c>
      <c r="P54" s="52">
        <f t="shared" si="14"/>
        <v>0.23060727536427908</v>
      </c>
      <c r="Q54" s="77">
        <f t="shared" si="15"/>
        <v>1319.5885920000001</v>
      </c>
      <c r="R54" s="52">
        <f t="shared" si="16"/>
        <v>0.34842271227194921</v>
      </c>
      <c r="S54" s="27"/>
      <c r="T54" s="56">
        <v>0</v>
      </c>
      <c r="U54" s="59">
        <f t="shared" si="26"/>
        <v>0</v>
      </c>
      <c r="V54" s="59"/>
      <c r="W54" s="58">
        <v>300.61748599999999</v>
      </c>
      <c r="X54" s="59">
        <f t="shared" si="27"/>
        <v>7.9374708498915786E-2</v>
      </c>
      <c r="Y54" s="59"/>
      <c r="Z54" s="58">
        <v>1186.22181</v>
      </c>
      <c r="AA54" s="59">
        <f t="shared" si="28"/>
        <v>0.31320869466590601</v>
      </c>
      <c r="AB54" s="4"/>
      <c r="AC54" s="56">
        <v>0</v>
      </c>
      <c r="AD54" s="61" t="s">
        <v>177</v>
      </c>
      <c r="AE54" s="61">
        <f t="shared" si="22"/>
        <v>0</v>
      </c>
      <c r="AF54" s="62">
        <v>0</v>
      </c>
      <c r="AG54" s="61"/>
      <c r="AH54" s="56">
        <v>168.527739</v>
      </c>
      <c r="AI54" s="59">
        <f t="shared" ref="AI54:AI64" si="33">AH54/W54</f>
        <v>0.56060524370162557</v>
      </c>
      <c r="AJ54" s="63">
        <f t="shared" si="18"/>
        <v>132.08974699999999</v>
      </c>
      <c r="AK54" s="59">
        <f t="shared" si="19"/>
        <v>0.43939475629837443</v>
      </c>
      <c r="AL54" s="59"/>
      <c r="AM54" s="56">
        <v>745.40667299999996</v>
      </c>
      <c r="AN54" s="59">
        <f t="shared" si="32"/>
        <v>0.62838726005214818</v>
      </c>
      <c r="AO54" s="63">
        <f t="shared" si="20"/>
        <v>440.81513700000005</v>
      </c>
      <c r="AP54" s="59">
        <f t="shared" si="21"/>
        <v>0.37161273994785177</v>
      </c>
      <c r="AQ54" s="4"/>
      <c r="AR54" s="65">
        <f t="shared" si="29"/>
        <v>913.93441199999995</v>
      </c>
      <c r="AS54" s="66">
        <v>680.41408000000001</v>
      </c>
      <c r="AT54" s="67">
        <f t="shared" si="30"/>
        <v>0.57323377955689747</v>
      </c>
      <c r="AU54" s="68">
        <f t="shared" si="31"/>
        <v>0.42676622044310247</v>
      </c>
    </row>
    <row r="55" spans="1:47" x14ac:dyDescent="0.25">
      <c r="A55" t="s">
        <v>46</v>
      </c>
      <c r="B55" t="s">
        <v>1</v>
      </c>
      <c r="C55" s="44">
        <v>8184</v>
      </c>
      <c r="D55" s="44">
        <v>8924</v>
      </c>
      <c r="E55" s="44">
        <f t="shared" si="8"/>
        <v>740</v>
      </c>
      <c r="F55" s="45">
        <f t="shared" si="9"/>
        <v>9.042033235581623E-2</v>
      </c>
      <c r="G55" s="46">
        <f t="shared" si="10"/>
        <v>508.96184119193146</v>
      </c>
      <c r="H55" s="32"/>
      <c r="I55" s="50">
        <v>11221.587824</v>
      </c>
      <c r="J55" s="50">
        <v>11221.313716000001</v>
      </c>
      <c r="K55" s="51">
        <f t="shared" si="11"/>
        <v>0.99997557315379082</v>
      </c>
      <c r="L55" s="50">
        <v>1218.763987</v>
      </c>
      <c r="M55" s="52">
        <f t="shared" si="12"/>
        <v>0.10861152426941023</v>
      </c>
      <c r="N55" s="53">
        <f t="shared" si="13"/>
        <v>0.1365714911474675</v>
      </c>
      <c r="O55" s="50">
        <v>2393.2036400000002</v>
      </c>
      <c r="P55" s="52">
        <f t="shared" si="14"/>
        <v>0.21327303563286279</v>
      </c>
      <c r="Q55" s="77">
        <f t="shared" si="15"/>
        <v>7609.3460890000006</v>
      </c>
      <c r="R55" s="52">
        <f t="shared" si="16"/>
        <v>0.67811544009772695</v>
      </c>
      <c r="S55" s="27"/>
      <c r="T55" s="56">
        <v>0</v>
      </c>
      <c r="U55" s="59">
        <f t="shared" si="26"/>
        <v>0</v>
      </c>
      <c r="V55" s="59"/>
      <c r="W55" s="58">
        <v>508.85699199999999</v>
      </c>
      <c r="X55" s="59">
        <f t="shared" si="27"/>
        <v>4.5347363497594953E-2</v>
      </c>
      <c r="Y55" s="59"/>
      <c r="Z55" s="58">
        <v>1993.8217910000001</v>
      </c>
      <c r="AA55" s="59">
        <f t="shared" si="28"/>
        <v>0.17768167270442614</v>
      </c>
      <c r="AB55" s="4"/>
      <c r="AC55" s="56">
        <v>0</v>
      </c>
      <c r="AD55" s="61" t="s">
        <v>177</v>
      </c>
      <c r="AE55" s="61">
        <f t="shared" si="22"/>
        <v>0</v>
      </c>
      <c r="AF55" s="62">
        <v>0</v>
      </c>
      <c r="AG55" s="61"/>
      <c r="AH55" s="56">
        <v>92.363539000000003</v>
      </c>
      <c r="AI55" s="59">
        <f t="shared" si="33"/>
        <v>0.18151178121180264</v>
      </c>
      <c r="AJ55" s="63">
        <f t="shared" si="18"/>
        <v>416.49345299999999</v>
      </c>
      <c r="AK55" s="59">
        <f t="shared" si="19"/>
        <v>0.81848821878819733</v>
      </c>
      <c r="AL55" s="59"/>
      <c r="AM55" s="56">
        <v>358.456729</v>
      </c>
      <c r="AN55" s="59">
        <f t="shared" si="32"/>
        <v>0.17978373524557389</v>
      </c>
      <c r="AO55" s="63">
        <f t="shared" si="20"/>
        <v>1635.3650620000001</v>
      </c>
      <c r="AP55" s="59">
        <f t="shared" si="21"/>
        <v>0.82021626475442611</v>
      </c>
      <c r="AQ55" s="4"/>
      <c r="AR55" s="65">
        <f t="shared" si="29"/>
        <v>450.820268</v>
      </c>
      <c r="AS55" s="66">
        <v>767.94371999999998</v>
      </c>
      <c r="AT55" s="67">
        <f t="shared" si="30"/>
        <v>0.36989956448393152</v>
      </c>
      <c r="AU55" s="68">
        <f t="shared" si="31"/>
        <v>0.63010043633657187</v>
      </c>
    </row>
    <row r="56" spans="1:47" x14ac:dyDescent="0.25">
      <c r="A56" t="s">
        <v>47</v>
      </c>
      <c r="B56" t="s">
        <v>1</v>
      </c>
      <c r="C56" s="44">
        <v>105167</v>
      </c>
      <c r="D56" s="44">
        <v>106519</v>
      </c>
      <c r="E56" s="44">
        <f t="shared" si="8"/>
        <v>1352</v>
      </c>
      <c r="F56" s="45">
        <f t="shared" si="9"/>
        <v>1.2855743721889946E-2</v>
      </c>
      <c r="G56" s="46">
        <f t="shared" si="10"/>
        <v>7325.7175187121675</v>
      </c>
      <c r="H56" s="32"/>
      <c r="I56" s="50">
        <v>9305.8679680000005</v>
      </c>
      <c r="J56" s="50">
        <v>9305.5502500000002</v>
      </c>
      <c r="K56" s="51">
        <f t="shared" si="11"/>
        <v>0.99996585831637708</v>
      </c>
      <c r="L56" s="50">
        <v>564.18543599999998</v>
      </c>
      <c r="M56" s="52">
        <f t="shared" si="12"/>
        <v>6.0628917242158784E-2</v>
      </c>
      <c r="N56" s="53">
        <f t="shared" si="13"/>
        <v>5.2965709028436241E-3</v>
      </c>
      <c r="O56" s="50">
        <v>7702.9718190000003</v>
      </c>
      <c r="P56" s="52">
        <f t="shared" si="14"/>
        <v>0.82778251818048054</v>
      </c>
      <c r="Q56" s="77">
        <f t="shared" si="15"/>
        <v>1038.3929950000002</v>
      </c>
      <c r="R56" s="52">
        <f t="shared" si="16"/>
        <v>0.11158856457736072</v>
      </c>
      <c r="S56" s="27"/>
      <c r="T56" s="56">
        <v>31.061142</v>
      </c>
      <c r="U56" s="59">
        <f t="shared" si="26"/>
        <v>3.3379156702743073E-3</v>
      </c>
      <c r="V56" s="59"/>
      <c r="W56" s="58">
        <v>177.90082899999999</v>
      </c>
      <c r="X56" s="59">
        <f t="shared" si="27"/>
        <v>1.9117711926814857E-2</v>
      </c>
      <c r="Y56" s="59"/>
      <c r="Z56" s="58">
        <v>74.320507000000006</v>
      </c>
      <c r="AA56" s="59">
        <f t="shared" si="28"/>
        <v>7.9866859028567393E-3</v>
      </c>
      <c r="AB56" s="4"/>
      <c r="AC56" s="56">
        <v>31.061142</v>
      </c>
      <c r="AD56" s="59">
        <f t="shared" ref="AD56:AD64" si="34">AC56/T56</f>
        <v>1</v>
      </c>
      <c r="AE56" s="61">
        <f t="shared" si="22"/>
        <v>0</v>
      </c>
      <c r="AF56" s="62">
        <f t="shared" si="17"/>
        <v>0</v>
      </c>
      <c r="AG56" s="59"/>
      <c r="AH56" s="56">
        <v>172.01812799999999</v>
      </c>
      <c r="AI56" s="59">
        <f t="shared" si="33"/>
        <v>0.96693269484427191</v>
      </c>
      <c r="AJ56" s="63">
        <f t="shared" si="18"/>
        <v>5.8827009999999973</v>
      </c>
      <c r="AK56" s="59">
        <f t="shared" si="19"/>
        <v>3.3067305155728068E-2</v>
      </c>
      <c r="AL56" s="59"/>
      <c r="AM56" s="56">
        <v>41.844695000000002</v>
      </c>
      <c r="AN56" s="59">
        <f t="shared" si="32"/>
        <v>0.56303026834841152</v>
      </c>
      <c r="AO56" s="63">
        <f t="shared" si="20"/>
        <v>32.475812000000005</v>
      </c>
      <c r="AP56" s="59">
        <f t="shared" si="21"/>
        <v>0.43696973165158848</v>
      </c>
      <c r="AQ56" s="4"/>
      <c r="AR56" s="65">
        <f t="shared" si="29"/>
        <v>244.92396499999998</v>
      </c>
      <c r="AS56" s="66">
        <v>319.26146</v>
      </c>
      <c r="AT56" s="67">
        <f t="shared" si="30"/>
        <v>0.43411961630289225</v>
      </c>
      <c r="AU56" s="68">
        <f t="shared" si="31"/>
        <v>0.56588036419997201</v>
      </c>
    </row>
    <row r="57" spans="1:47" x14ac:dyDescent="0.25">
      <c r="A57" t="s">
        <v>48</v>
      </c>
      <c r="B57" t="s">
        <v>1</v>
      </c>
      <c r="C57" s="44">
        <v>9401</v>
      </c>
      <c r="D57" s="44">
        <v>10086</v>
      </c>
      <c r="E57" s="44">
        <f t="shared" si="8"/>
        <v>685</v>
      </c>
      <c r="F57" s="45">
        <f t="shared" si="9"/>
        <v>7.2864588873524094E-2</v>
      </c>
      <c r="G57" s="46">
        <f t="shared" si="10"/>
        <v>362.79143017069595</v>
      </c>
      <c r="H57" s="32"/>
      <c r="I57" s="50">
        <v>17792.702537000001</v>
      </c>
      <c r="J57" s="50">
        <v>17791.966199999999</v>
      </c>
      <c r="K57" s="51">
        <f t="shared" si="11"/>
        <v>0.99995861578652989</v>
      </c>
      <c r="L57" s="50">
        <v>2837.0785620000001</v>
      </c>
      <c r="M57" s="52">
        <f t="shared" si="12"/>
        <v>0.15945840555834692</v>
      </c>
      <c r="N57" s="53">
        <f t="shared" si="13"/>
        <v>0.28128877275431291</v>
      </c>
      <c r="O57" s="50">
        <v>1877.4152590000001</v>
      </c>
      <c r="P57" s="52">
        <f t="shared" si="14"/>
        <v>0.10552039262529625</v>
      </c>
      <c r="Q57" s="77">
        <f t="shared" si="15"/>
        <v>13077.472378999999</v>
      </c>
      <c r="R57" s="52">
        <f t="shared" si="16"/>
        <v>0.73502120181635688</v>
      </c>
      <c r="S57" s="27"/>
      <c r="T57" s="56">
        <v>3682.1679479999998</v>
      </c>
      <c r="U57" s="59">
        <f t="shared" si="26"/>
        <v>0.20695677513146354</v>
      </c>
      <c r="V57" s="59"/>
      <c r="W57" s="58">
        <v>2205.5074840000002</v>
      </c>
      <c r="X57" s="59">
        <f t="shared" si="27"/>
        <v>0.12396086296521856</v>
      </c>
      <c r="Y57" s="59"/>
      <c r="Z57" s="58">
        <v>4388.3758429999998</v>
      </c>
      <c r="AA57" s="59">
        <f t="shared" si="28"/>
        <v>0.24664929067817137</v>
      </c>
      <c r="AB57" s="4"/>
      <c r="AC57" s="56">
        <v>1341.4486999999999</v>
      </c>
      <c r="AD57" s="59">
        <f t="shared" si="34"/>
        <v>0.36430948260483853</v>
      </c>
      <c r="AE57" s="61">
        <f t="shared" si="22"/>
        <v>2340.7192479999999</v>
      </c>
      <c r="AF57" s="62">
        <f t="shared" si="17"/>
        <v>0.63569051739516147</v>
      </c>
      <c r="AG57" s="59"/>
      <c r="AH57" s="56">
        <v>118.633636</v>
      </c>
      <c r="AI57" s="59">
        <f t="shared" si="33"/>
        <v>5.378972271036736E-2</v>
      </c>
      <c r="AJ57" s="63">
        <f t="shared" si="18"/>
        <v>2086.8738480000002</v>
      </c>
      <c r="AK57" s="59">
        <f t="shared" si="19"/>
        <v>0.94621027728963258</v>
      </c>
      <c r="AL57" s="59"/>
      <c r="AM57" s="56">
        <v>680.74600899999996</v>
      </c>
      <c r="AN57" s="59">
        <f t="shared" si="32"/>
        <v>0.15512481914826728</v>
      </c>
      <c r="AO57" s="63">
        <f t="shared" si="20"/>
        <v>3707.6298339999998</v>
      </c>
      <c r="AP57" s="59">
        <f t="shared" si="21"/>
        <v>0.84487518085173274</v>
      </c>
      <c r="AQ57" s="4"/>
      <c r="AR57" s="65">
        <f t="shared" si="29"/>
        <v>2140.8283449999999</v>
      </c>
      <c r="AS57" s="66">
        <v>696.25023299999998</v>
      </c>
      <c r="AT57" s="67">
        <f t="shared" si="30"/>
        <v>0.75458902466585975</v>
      </c>
      <c r="AU57" s="68">
        <f t="shared" si="31"/>
        <v>0.24541098097374434</v>
      </c>
    </row>
    <row r="58" spans="1:47" x14ac:dyDescent="0.25">
      <c r="A58" t="s">
        <v>49</v>
      </c>
      <c r="B58" t="s">
        <v>1</v>
      </c>
      <c r="C58" s="44">
        <v>11542</v>
      </c>
      <c r="D58" s="44">
        <v>11596</v>
      </c>
      <c r="E58" s="44">
        <f t="shared" si="8"/>
        <v>54</v>
      </c>
      <c r="F58" s="45">
        <f t="shared" si="9"/>
        <v>4.6785652399930688E-3</v>
      </c>
      <c r="G58" s="46">
        <f t="shared" si="10"/>
        <v>1107.9271660853308</v>
      </c>
      <c r="H58" s="32"/>
      <c r="I58" s="50">
        <v>6698.4908640000003</v>
      </c>
      <c r="J58" s="50">
        <v>2149.5543579999999</v>
      </c>
      <c r="K58" s="51">
        <f t="shared" si="11"/>
        <v>0.32090128980431193</v>
      </c>
      <c r="L58" s="50">
        <v>618.36899000000005</v>
      </c>
      <c r="M58" s="52">
        <f t="shared" si="12"/>
        <v>0.28767311126541889</v>
      </c>
      <c r="N58" s="53">
        <f t="shared" si="13"/>
        <v>5.3326059848223528E-2</v>
      </c>
      <c r="O58" s="50">
        <v>542.82374900000002</v>
      </c>
      <c r="P58" s="52">
        <f t="shared" si="14"/>
        <v>0.25252850525960047</v>
      </c>
      <c r="Q58" s="77">
        <f t="shared" si="15"/>
        <v>988.36161899999979</v>
      </c>
      <c r="R58" s="52">
        <f t="shared" si="16"/>
        <v>0.45979838347498064</v>
      </c>
      <c r="S58" s="27"/>
      <c r="T58" s="56">
        <v>161.68793099999999</v>
      </c>
      <c r="U58" s="59">
        <f t="shared" si="26"/>
        <v>7.5219279939698083E-2</v>
      </c>
      <c r="V58" s="59"/>
      <c r="W58" s="58">
        <v>255.72947500000001</v>
      </c>
      <c r="X58" s="59">
        <f t="shared" si="27"/>
        <v>0.11896860111876269</v>
      </c>
      <c r="Y58" s="59"/>
      <c r="Z58" s="58">
        <v>265.78804400000001</v>
      </c>
      <c r="AA58" s="59">
        <f t="shared" si="28"/>
        <v>0.12364797522370916</v>
      </c>
      <c r="AB58" s="4"/>
      <c r="AC58" s="56">
        <v>0</v>
      </c>
      <c r="AD58" s="59">
        <f t="shared" si="34"/>
        <v>0</v>
      </c>
      <c r="AE58" s="61">
        <f t="shared" si="22"/>
        <v>161.68793099999999</v>
      </c>
      <c r="AF58" s="62">
        <f t="shared" si="17"/>
        <v>1</v>
      </c>
      <c r="AG58" s="59"/>
      <c r="AH58" s="56">
        <v>53.602220000000003</v>
      </c>
      <c r="AI58" s="59">
        <f t="shared" si="33"/>
        <v>0.20960516968175061</v>
      </c>
      <c r="AJ58" s="63">
        <f t="shared" si="18"/>
        <v>202.12725499999999</v>
      </c>
      <c r="AK58" s="59">
        <f t="shared" si="19"/>
        <v>0.79039483031824931</v>
      </c>
      <c r="AL58" s="59"/>
      <c r="AM58" s="56">
        <v>117.879676</v>
      </c>
      <c r="AN58" s="59">
        <f t="shared" si="32"/>
        <v>0.44351007752628629</v>
      </c>
      <c r="AO58" s="63">
        <f t="shared" si="20"/>
        <v>147.908368</v>
      </c>
      <c r="AP58" s="59">
        <f t="shared" si="21"/>
        <v>0.55648992247371365</v>
      </c>
      <c r="AQ58" s="4"/>
      <c r="AR58" s="65">
        <f t="shared" si="29"/>
        <v>171.48189600000001</v>
      </c>
      <c r="AS58" s="66">
        <v>446.88709399999999</v>
      </c>
      <c r="AT58" s="67">
        <f t="shared" si="30"/>
        <v>0.27731322037995471</v>
      </c>
      <c r="AU58" s="68">
        <f t="shared" si="31"/>
        <v>0.72268677962004524</v>
      </c>
    </row>
    <row r="59" spans="1:47" x14ac:dyDescent="0.25">
      <c r="A59" t="s">
        <v>50</v>
      </c>
      <c r="B59" t="s">
        <v>1</v>
      </c>
      <c r="C59" s="44">
        <v>5228</v>
      </c>
      <c r="D59" s="44">
        <v>5136</v>
      </c>
      <c r="E59" s="44">
        <f t="shared" si="8"/>
        <v>-92</v>
      </c>
      <c r="F59" s="45">
        <f t="shared" si="9"/>
        <v>-1.7597551644988524E-2</v>
      </c>
      <c r="G59" s="46">
        <f t="shared" si="10"/>
        <v>658.5011118456639</v>
      </c>
      <c r="H59" s="32"/>
      <c r="I59" s="53">
        <v>4991.7</v>
      </c>
      <c r="J59" s="50">
        <v>4952.3813879999998</v>
      </c>
      <c r="K59" s="51">
        <f t="shared" si="11"/>
        <v>0.99212320211551175</v>
      </c>
      <c r="L59" s="50">
        <v>1087.1075800000001</v>
      </c>
      <c r="M59" s="52">
        <f t="shared" si="12"/>
        <v>0.21951208819137905</v>
      </c>
      <c r="N59" s="53">
        <f t="shared" si="13"/>
        <v>0.21166424844236761</v>
      </c>
      <c r="O59" s="50">
        <v>1197.394174</v>
      </c>
      <c r="P59" s="52">
        <f t="shared" si="14"/>
        <v>0.24178149463637394</v>
      </c>
      <c r="Q59" s="77">
        <f t="shared" si="15"/>
        <v>2667.8796339999999</v>
      </c>
      <c r="R59" s="52">
        <f t="shared" si="16"/>
        <v>0.5387064171722471</v>
      </c>
      <c r="S59" s="27"/>
      <c r="T59" s="56">
        <v>497.93813499999999</v>
      </c>
      <c r="U59" s="59">
        <f t="shared" si="26"/>
        <v>0.10054519149242873</v>
      </c>
      <c r="V59" s="59"/>
      <c r="W59" s="58">
        <v>780.09385599999996</v>
      </c>
      <c r="X59" s="59">
        <f t="shared" si="27"/>
        <v>0.15751893783669957</v>
      </c>
      <c r="Y59" s="59"/>
      <c r="Z59" s="58">
        <v>2265.8344830000001</v>
      </c>
      <c r="AA59" s="59">
        <f t="shared" si="28"/>
        <v>0.45752423036123407</v>
      </c>
      <c r="AB59" s="4"/>
      <c r="AC59" s="56">
        <v>326.591679</v>
      </c>
      <c r="AD59" s="59">
        <f t="shared" si="34"/>
        <v>0.65588806328320282</v>
      </c>
      <c r="AE59" s="61">
        <f t="shared" si="22"/>
        <v>171.34645599999999</v>
      </c>
      <c r="AF59" s="62">
        <f t="shared" si="17"/>
        <v>0.34411193671679713</v>
      </c>
      <c r="AG59" s="59"/>
      <c r="AH59" s="56">
        <v>294.44997999999998</v>
      </c>
      <c r="AI59" s="59">
        <f t="shared" si="33"/>
        <v>0.37745455592974186</v>
      </c>
      <c r="AJ59" s="63">
        <f t="shared" si="18"/>
        <v>485.64387599999998</v>
      </c>
      <c r="AK59" s="59">
        <f t="shared" si="19"/>
        <v>0.62254544407025814</v>
      </c>
      <c r="AL59" s="59"/>
      <c r="AM59" s="56">
        <v>326.40787</v>
      </c>
      <c r="AN59" s="59">
        <f t="shared" si="32"/>
        <v>0.14405636088997592</v>
      </c>
      <c r="AO59" s="63">
        <f t="shared" si="20"/>
        <v>1939.4266130000001</v>
      </c>
      <c r="AP59" s="59">
        <f t="shared" si="21"/>
        <v>0.85594363911002413</v>
      </c>
      <c r="AQ59" s="4"/>
      <c r="AR59" s="65">
        <f t="shared" si="29"/>
        <v>947.44952899999998</v>
      </c>
      <c r="AS59" s="66">
        <v>139.658074</v>
      </c>
      <c r="AT59" s="67">
        <f t="shared" si="30"/>
        <v>0.87153244667836816</v>
      </c>
      <c r="AU59" s="68">
        <f t="shared" si="31"/>
        <v>0.12846757447869142</v>
      </c>
    </row>
    <row r="60" spans="1:47" x14ac:dyDescent="0.25">
      <c r="A60" t="s">
        <v>51</v>
      </c>
      <c r="B60" t="s">
        <v>1</v>
      </c>
      <c r="C60" s="44">
        <v>36255</v>
      </c>
      <c r="D60" s="44">
        <v>38499</v>
      </c>
      <c r="E60" s="44">
        <f t="shared" si="8"/>
        <v>2244</v>
      </c>
      <c r="F60" s="45">
        <f t="shared" si="9"/>
        <v>6.1894911046752175E-2</v>
      </c>
      <c r="G60" s="46">
        <f t="shared" si="10"/>
        <v>1747.417081396625</v>
      </c>
      <c r="H60" s="32"/>
      <c r="I60" s="50">
        <v>14100.445888</v>
      </c>
      <c r="J60" s="50">
        <v>14100.449268</v>
      </c>
      <c r="K60" s="51">
        <f t="shared" si="11"/>
        <v>1.0000002397087318</v>
      </c>
      <c r="L60" s="50">
        <v>2366.8244479999998</v>
      </c>
      <c r="M60" s="52">
        <f t="shared" si="12"/>
        <v>0.16785454158339091</v>
      </c>
      <c r="N60" s="53">
        <f t="shared" si="13"/>
        <v>6.1477556507961245E-2</v>
      </c>
      <c r="O60" s="50">
        <v>6784.9463169999999</v>
      </c>
      <c r="P60" s="52">
        <f t="shared" si="14"/>
        <v>0.48118653441759257</v>
      </c>
      <c r="Q60" s="77">
        <f t="shared" si="15"/>
        <v>4948.678503000001</v>
      </c>
      <c r="R60" s="52">
        <f t="shared" si="16"/>
        <v>0.35095892399901657</v>
      </c>
      <c r="S60" s="27"/>
      <c r="T60" s="56">
        <v>25.256601</v>
      </c>
      <c r="U60" s="59">
        <f t="shared" si="26"/>
        <v>1.7911912251844428E-3</v>
      </c>
      <c r="V60" s="59"/>
      <c r="W60" s="58">
        <v>718.14369099999999</v>
      </c>
      <c r="X60" s="59">
        <f t="shared" si="27"/>
        <v>5.0930553867512413E-2</v>
      </c>
      <c r="Y60" s="59"/>
      <c r="Z60" s="58">
        <v>466.57151499999998</v>
      </c>
      <c r="AA60" s="59">
        <f t="shared" si="28"/>
        <v>3.3089124050738716E-2</v>
      </c>
      <c r="AB60" s="4"/>
      <c r="AC60" s="56">
        <v>6.956391</v>
      </c>
      <c r="AD60" s="59">
        <f t="shared" si="34"/>
        <v>0.27542862952936542</v>
      </c>
      <c r="AE60" s="61">
        <f t="shared" si="22"/>
        <v>18.30021</v>
      </c>
      <c r="AF60" s="62">
        <f t="shared" si="17"/>
        <v>0.72457137047063458</v>
      </c>
      <c r="AG60" s="59"/>
      <c r="AH60" s="56">
        <v>641.932681</v>
      </c>
      <c r="AI60" s="59">
        <f t="shared" si="33"/>
        <v>0.89387776992947221</v>
      </c>
      <c r="AJ60" s="63">
        <f t="shared" si="18"/>
        <v>76.211009999999987</v>
      </c>
      <c r="AK60" s="59">
        <f t="shared" si="19"/>
        <v>0.10612223007052775</v>
      </c>
      <c r="AL60" s="59"/>
      <c r="AM60" s="56">
        <v>298.10173400000002</v>
      </c>
      <c r="AN60" s="59">
        <f t="shared" si="32"/>
        <v>0.63891970344567661</v>
      </c>
      <c r="AO60" s="63">
        <f t="shared" si="20"/>
        <v>168.46978099999995</v>
      </c>
      <c r="AP60" s="59">
        <f t="shared" si="21"/>
        <v>0.36108029655432344</v>
      </c>
      <c r="AQ60" s="4"/>
      <c r="AR60" s="65">
        <f t="shared" si="29"/>
        <v>946.99080600000002</v>
      </c>
      <c r="AS60" s="66">
        <v>1419.833656</v>
      </c>
      <c r="AT60" s="67">
        <f t="shared" si="30"/>
        <v>0.40011028566154144</v>
      </c>
      <c r="AU60" s="68">
        <f t="shared" si="31"/>
        <v>0.59988972025355725</v>
      </c>
    </row>
    <row r="61" spans="1:47" x14ac:dyDescent="0.25">
      <c r="A61" t="s">
        <v>52</v>
      </c>
      <c r="B61" t="s">
        <v>1</v>
      </c>
      <c r="C61" s="44">
        <v>10433</v>
      </c>
      <c r="D61" s="44">
        <v>10106</v>
      </c>
      <c r="E61" s="44">
        <f t="shared" si="8"/>
        <v>-327</v>
      </c>
      <c r="F61" s="45">
        <f t="shared" si="9"/>
        <v>-3.1342854404294067E-2</v>
      </c>
      <c r="G61" s="46">
        <f t="shared" si="10"/>
        <v>1868.8136100003339</v>
      </c>
      <c r="H61" s="32"/>
      <c r="I61" s="50">
        <v>3460.9336990000002</v>
      </c>
      <c r="J61" s="50">
        <v>3460.9201739999999</v>
      </c>
      <c r="K61" s="51">
        <f t="shared" si="11"/>
        <v>0.99999609209503082</v>
      </c>
      <c r="L61" s="50">
        <v>974.93070299999999</v>
      </c>
      <c r="M61" s="52">
        <f t="shared" si="12"/>
        <v>0.28169696323079657</v>
      </c>
      <c r="N61" s="53">
        <f t="shared" si="13"/>
        <v>9.6470483178309918E-2</v>
      </c>
      <c r="O61" s="50">
        <v>1580.114988</v>
      </c>
      <c r="P61" s="52">
        <f t="shared" si="14"/>
        <v>0.45655921216286338</v>
      </c>
      <c r="Q61" s="77">
        <f t="shared" si="15"/>
        <v>905.8744829999996</v>
      </c>
      <c r="R61" s="52">
        <f t="shared" si="16"/>
        <v>0.26174382460633999</v>
      </c>
      <c r="S61" s="27"/>
      <c r="T61" s="56">
        <v>665.99895800000002</v>
      </c>
      <c r="U61" s="59">
        <f t="shared" si="26"/>
        <v>0.19243407085875192</v>
      </c>
      <c r="V61" s="59"/>
      <c r="W61" s="58">
        <v>345.19293699999997</v>
      </c>
      <c r="X61" s="59">
        <f t="shared" si="27"/>
        <v>9.9740219261121851E-2</v>
      </c>
      <c r="Y61" s="59"/>
      <c r="Z61" s="58">
        <v>198.83616900000001</v>
      </c>
      <c r="AA61" s="59">
        <f t="shared" si="28"/>
        <v>5.7451821770911501E-2</v>
      </c>
      <c r="AB61" s="4"/>
      <c r="AC61" s="56">
        <v>614.31496100000004</v>
      </c>
      <c r="AD61" s="59">
        <f t="shared" si="34"/>
        <v>0.9223962794848698</v>
      </c>
      <c r="AE61" s="61">
        <f t="shared" si="22"/>
        <v>51.683996999999977</v>
      </c>
      <c r="AF61" s="62">
        <f t="shared" si="17"/>
        <v>7.7603720515130259E-2</v>
      </c>
      <c r="AG61" s="59"/>
      <c r="AH61" s="56">
        <v>167.28994900000001</v>
      </c>
      <c r="AI61" s="59">
        <f t="shared" si="33"/>
        <v>0.48462738100577074</v>
      </c>
      <c r="AJ61" s="63">
        <f t="shared" si="18"/>
        <v>177.90298799999997</v>
      </c>
      <c r="AK61" s="59">
        <f t="shared" si="19"/>
        <v>0.51537261899422926</v>
      </c>
      <c r="AL61" s="59"/>
      <c r="AM61" s="56">
        <v>24.947769999999998</v>
      </c>
      <c r="AN61" s="59">
        <f t="shared" si="32"/>
        <v>0.12546897340392832</v>
      </c>
      <c r="AO61" s="63">
        <f t="shared" si="20"/>
        <v>173.88839900000002</v>
      </c>
      <c r="AP61" s="59">
        <f t="shared" si="21"/>
        <v>0.87453102659607174</v>
      </c>
      <c r="AQ61" s="4"/>
      <c r="AR61" s="65">
        <f t="shared" si="29"/>
        <v>806.55268000000001</v>
      </c>
      <c r="AS61" s="66">
        <v>168.378027</v>
      </c>
      <c r="AT61" s="67">
        <f t="shared" si="30"/>
        <v>0.82729231679556614</v>
      </c>
      <c r="AU61" s="68">
        <f t="shared" si="31"/>
        <v>0.17270768730728958</v>
      </c>
    </row>
    <row r="62" spans="1:47" x14ac:dyDescent="0.25">
      <c r="A62" t="s">
        <v>53</v>
      </c>
      <c r="B62" t="s">
        <v>1</v>
      </c>
      <c r="C62" s="44">
        <v>6138</v>
      </c>
      <c r="D62" s="44">
        <v>6338</v>
      </c>
      <c r="E62" s="44">
        <f t="shared" si="8"/>
        <v>200</v>
      </c>
      <c r="F62" s="45">
        <f t="shared" si="9"/>
        <v>3.2583903551645491E-2</v>
      </c>
      <c r="G62" s="46">
        <f t="shared" si="10"/>
        <v>713.39457305536018</v>
      </c>
      <c r="H62" s="32"/>
      <c r="I62" s="50">
        <v>5685.9417679999997</v>
      </c>
      <c r="J62" s="50">
        <v>5689.6372350000001</v>
      </c>
      <c r="K62" s="51">
        <f t="shared" si="11"/>
        <v>1.0006499305041776</v>
      </c>
      <c r="L62" s="50">
        <v>948.06208400000003</v>
      </c>
      <c r="M62" s="52">
        <f t="shared" si="12"/>
        <v>0.16662961887411087</v>
      </c>
      <c r="N62" s="53">
        <f t="shared" si="13"/>
        <v>0.14958379362574944</v>
      </c>
      <c r="O62" s="50">
        <v>1068.3516380000001</v>
      </c>
      <c r="P62" s="52">
        <f t="shared" si="14"/>
        <v>0.18777148592672974</v>
      </c>
      <c r="Q62" s="77">
        <f t="shared" si="15"/>
        <v>3673.2235129999999</v>
      </c>
      <c r="R62" s="52">
        <f t="shared" si="16"/>
        <v>0.64559889519915936</v>
      </c>
      <c r="S62" s="27"/>
      <c r="T62" s="56">
        <v>599.27691200000004</v>
      </c>
      <c r="U62" s="59">
        <f t="shared" si="26"/>
        <v>0.10532778932082477</v>
      </c>
      <c r="V62" s="59"/>
      <c r="W62" s="58">
        <v>2165.8326520000001</v>
      </c>
      <c r="X62" s="59">
        <f t="shared" si="27"/>
        <v>0.38066269650318046</v>
      </c>
      <c r="Y62" s="59"/>
      <c r="Z62" s="58">
        <v>977.66537600000004</v>
      </c>
      <c r="AA62" s="59">
        <f t="shared" si="28"/>
        <v>0.17183263811370217</v>
      </c>
      <c r="AB62" s="4"/>
      <c r="AC62" s="56">
        <v>66.327492000000007</v>
      </c>
      <c r="AD62" s="59">
        <f t="shared" si="34"/>
        <v>0.11067920467458289</v>
      </c>
      <c r="AE62" s="61">
        <f t="shared" si="22"/>
        <v>532.94942000000003</v>
      </c>
      <c r="AF62" s="62">
        <f t="shared" si="17"/>
        <v>0.88932079532541708</v>
      </c>
      <c r="AG62" s="59"/>
      <c r="AH62" s="56">
        <v>595.58965999999998</v>
      </c>
      <c r="AI62" s="59">
        <f t="shared" si="33"/>
        <v>0.27499338854736222</v>
      </c>
      <c r="AJ62" s="63">
        <f t="shared" si="18"/>
        <v>1570.242992</v>
      </c>
      <c r="AK62" s="59">
        <f t="shared" si="19"/>
        <v>0.72500661145263767</v>
      </c>
      <c r="AL62" s="59"/>
      <c r="AM62" s="56">
        <v>214.495372</v>
      </c>
      <c r="AN62" s="59">
        <f t="shared" si="32"/>
        <v>0.21939548772564899</v>
      </c>
      <c r="AO62" s="63">
        <f t="shared" si="20"/>
        <v>763.17000400000006</v>
      </c>
      <c r="AP62" s="59">
        <f t="shared" si="21"/>
        <v>0.78060451227435101</v>
      </c>
      <c r="AQ62" s="4"/>
      <c r="AR62" s="65">
        <f t="shared" si="29"/>
        <v>876.41252399999996</v>
      </c>
      <c r="AS62" s="66">
        <v>71.649529999999999</v>
      </c>
      <c r="AT62" s="67">
        <f t="shared" si="30"/>
        <v>0.92442524470791931</v>
      </c>
      <c r="AU62" s="68">
        <f t="shared" si="31"/>
        <v>7.5574723648583336E-2</v>
      </c>
    </row>
    <row r="63" spans="1:47" x14ac:dyDescent="0.25">
      <c r="A63" t="s">
        <v>54</v>
      </c>
      <c r="B63" t="s">
        <v>1</v>
      </c>
      <c r="C63" s="44">
        <v>43789</v>
      </c>
      <c r="D63" s="44">
        <v>47255</v>
      </c>
      <c r="E63" s="44">
        <f t="shared" si="8"/>
        <v>3466</v>
      </c>
      <c r="F63" s="45">
        <f t="shared" si="9"/>
        <v>7.9152298522459974E-2</v>
      </c>
      <c r="G63" s="46">
        <f t="shared" si="10"/>
        <v>2054.1823617574587</v>
      </c>
      <c r="H63" s="32"/>
      <c r="I63" s="50">
        <v>14722.743493</v>
      </c>
      <c r="J63" s="50">
        <v>14711.026201999999</v>
      </c>
      <c r="K63" s="51">
        <f t="shared" si="11"/>
        <v>0.99920413671503738</v>
      </c>
      <c r="L63" s="50">
        <v>356.02401200000003</v>
      </c>
      <c r="M63" s="52">
        <f t="shared" si="12"/>
        <v>2.4201167689552324E-2</v>
      </c>
      <c r="N63" s="53">
        <f t="shared" si="13"/>
        <v>7.5341024653475825E-3</v>
      </c>
      <c r="O63" s="50">
        <v>8366.0767749999995</v>
      </c>
      <c r="P63" s="52">
        <f t="shared" si="14"/>
        <v>0.56869430181985614</v>
      </c>
      <c r="Q63" s="77">
        <f t="shared" si="15"/>
        <v>5988.9254149999997</v>
      </c>
      <c r="R63" s="52">
        <f t="shared" si="16"/>
        <v>0.40710453049059153</v>
      </c>
      <c r="S63" s="27"/>
      <c r="T63" s="56">
        <v>106.56258099999999</v>
      </c>
      <c r="U63" s="59">
        <f t="shared" si="26"/>
        <v>7.2437217864184458E-3</v>
      </c>
      <c r="V63" s="59"/>
      <c r="W63" s="58">
        <v>336.41806700000001</v>
      </c>
      <c r="X63" s="59">
        <f t="shared" si="27"/>
        <v>2.2868429596995969E-2</v>
      </c>
      <c r="Y63" s="59"/>
      <c r="Z63" s="58">
        <v>391.73141800000002</v>
      </c>
      <c r="AA63" s="59">
        <f t="shared" si="28"/>
        <v>2.6628422288225085E-2</v>
      </c>
      <c r="AB63" s="4"/>
      <c r="AC63" s="56">
        <v>0</v>
      </c>
      <c r="AD63" s="59">
        <f t="shared" si="34"/>
        <v>0</v>
      </c>
      <c r="AE63" s="61">
        <f t="shared" si="22"/>
        <v>106.56258099999999</v>
      </c>
      <c r="AF63" s="62">
        <f t="shared" si="17"/>
        <v>1</v>
      </c>
      <c r="AG63" s="59"/>
      <c r="AH63" s="56">
        <v>0</v>
      </c>
      <c r="AI63" s="59">
        <f t="shared" si="33"/>
        <v>0</v>
      </c>
      <c r="AJ63" s="63">
        <f t="shared" si="18"/>
        <v>336.41806700000001</v>
      </c>
      <c r="AK63" s="59">
        <f t="shared" si="19"/>
        <v>1</v>
      </c>
      <c r="AL63" s="59"/>
      <c r="AM63" s="56">
        <v>0</v>
      </c>
      <c r="AN63" s="59">
        <f t="shared" si="32"/>
        <v>0</v>
      </c>
      <c r="AO63" s="63">
        <f t="shared" si="20"/>
        <v>391.73141800000002</v>
      </c>
      <c r="AP63" s="59">
        <f t="shared" si="21"/>
        <v>1</v>
      </c>
      <c r="AQ63" s="4"/>
      <c r="AR63" s="65">
        <f t="shared" si="29"/>
        <v>0</v>
      </c>
      <c r="AS63" s="66">
        <v>356.02401200000003</v>
      </c>
      <c r="AT63" s="67">
        <f t="shared" si="30"/>
        <v>0</v>
      </c>
      <c r="AU63" s="68">
        <f t="shared" si="31"/>
        <v>1</v>
      </c>
    </row>
    <row r="64" spans="1:47" x14ac:dyDescent="0.25">
      <c r="A64" t="s">
        <v>55</v>
      </c>
      <c r="B64" t="s">
        <v>1</v>
      </c>
      <c r="C64" s="44">
        <v>7744</v>
      </c>
      <c r="D64" s="44">
        <v>8987</v>
      </c>
      <c r="E64" s="44">
        <f t="shared" si="8"/>
        <v>1243</v>
      </c>
      <c r="F64" s="45">
        <f t="shared" si="9"/>
        <v>0.16051136363636365</v>
      </c>
      <c r="G64" s="46">
        <f t="shared" si="10"/>
        <v>620.54267305844951</v>
      </c>
      <c r="H64" s="32"/>
      <c r="I64" s="50">
        <v>9268.7904469999994</v>
      </c>
      <c r="J64" s="50">
        <v>9269.0204009999998</v>
      </c>
      <c r="K64" s="51">
        <f t="shared" si="11"/>
        <v>1.0000248094938942</v>
      </c>
      <c r="L64" s="50">
        <v>913.71533699999998</v>
      </c>
      <c r="M64" s="52">
        <f t="shared" si="12"/>
        <v>9.8577335842461047E-2</v>
      </c>
      <c r="N64" s="53">
        <f t="shared" si="13"/>
        <v>0.10167078413263603</v>
      </c>
      <c r="O64" s="50">
        <v>2056.274273</v>
      </c>
      <c r="P64" s="52">
        <f t="shared" si="14"/>
        <v>0.22184375306565904</v>
      </c>
      <c r="Q64" s="77">
        <f t="shared" si="15"/>
        <v>6299.0307909999992</v>
      </c>
      <c r="R64" s="52">
        <f t="shared" si="16"/>
        <v>0.67957891109187984</v>
      </c>
      <c r="S64" s="27"/>
      <c r="T64" s="56">
        <v>3093.7151290000002</v>
      </c>
      <c r="U64" s="59">
        <f t="shared" si="26"/>
        <v>0.33376937315471122</v>
      </c>
      <c r="V64" s="59"/>
      <c r="W64" s="58">
        <v>855.59853899999996</v>
      </c>
      <c r="X64" s="59">
        <f t="shared" si="27"/>
        <v>9.2307331517761326E-2</v>
      </c>
      <c r="Y64" s="59"/>
      <c r="Z64" s="58">
        <v>1273.1977059999999</v>
      </c>
      <c r="AA64" s="59">
        <f t="shared" si="28"/>
        <v>0.13736054630569586</v>
      </c>
      <c r="AB64" s="4"/>
      <c r="AC64" s="56">
        <v>697.75887999999998</v>
      </c>
      <c r="AD64" s="59">
        <f t="shared" si="34"/>
        <v>0.22554076600631962</v>
      </c>
      <c r="AE64" s="61">
        <f t="shared" si="22"/>
        <v>2395.9562490000003</v>
      </c>
      <c r="AF64" s="62">
        <f t="shared" si="17"/>
        <v>0.77445923399368044</v>
      </c>
      <c r="AG64" s="59"/>
      <c r="AH64" s="56">
        <v>27.532505</v>
      </c>
      <c r="AI64" s="59">
        <f t="shared" si="33"/>
        <v>3.217923330278151E-2</v>
      </c>
      <c r="AJ64" s="63">
        <f t="shared" si="18"/>
        <v>828.06603399999995</v>
      </c>
      <c r="AK64" s="59">
        <f t="shared" si="19"/>
        <v>0.9678207666972185</v>
      </c>
      <c r="AL64" s="59"/>
      <c r="AM64" s="56">
        <v>89.273191999999995</v>
      </c>
      <c r="AN64" s="59">
        <f t="shared" si="32"/>
        <v>7.011730509668386E-2</v>
      </c>
      <c r="AO64" s="63">
        <f t="shared" si="20"/>
        <v>1183.9245139999998</v>
      </c>
      <c r="AP64" s="59">
        <f t="shared" si="21"/>
        <v>0.9298826949033161</v>
      </c>
      <c r="AQ64" s="4"/>
      <c r="AR64" s="65">
        <f t="shared" si="29"/>
        <v>814.56457699999999</v>
      </c>
      <c r="AS64" s="66">
        <v>99.150796999999997</v>
      </c>
      <c r="AT64" s="67">
        <f t="shared" si="30"/>
        <v>0.89148615987388202</v>
      </c>
      <c r="AU64" s="68">
        <f t="shared" si="31"/>
        <v>0.10851388062013016</v>
      </c>
    </row>
    <row r="65" spans="1:47" x14ac:dyDescent="0.25">
      <c r="A65" t="s">
        <v>56</v>
      </c>
      <c r="B65" t="s">
        <v>1</v>
      </c>
      <c r="C65" s="44">
        <v>32170</v>
      </c>
      <c r="D65" s="44">
        <v>33006</v>
      </c>
      <c r="E65" s="44">
        <f t="shared" si="8"/>
        <v>836</v>
      </c>
      <c r="F65" s="45">
        <f t="shared" si="9"/>
        <v>2.5986944358097605E-2</v>
      </c>
      <c r="G65" s="46">
        <f t="shared" si="10"/>
        <v>2065.6688833306612</v>
      </c>
      <c r="H65" s="32"/>
      <c r="I65" s="50">
        <v>10226.150072</v>
      </c>
      <c r="J65" s="50">
        <v>4038.8566409999999</v>
      </c>
      <c r="K65" s="51">
        <f t="shared" si="11"/>
        <v>0.39495378148798205</v>
      </c>
      <c r="L65" s="50">
        <v>703.13750200000004</v>
      </c>
      <c r="M65" s="52">
        <f t="shared" si="12"/>
        <v>0.17409320619657023</v>
      </c>
      <c r="N65" s="53">
        <f t="shared" si="13"/>
        <v>2.1303323698721444E-2</v>
      </c>
      <c r="O65" s="50">
        <v>2645.8949579999999</v>
      </c>
      <c r="P65" s="52">
        <f t="shared" si="14"/>
        <v>0.65510989697938127</v>
      </c>
      <c r="Q65" s="77">
        <f t="shared" si="15"/>
        <v>689.82418099999995</v>
      </c>
      <c r="R65" s="52">
        <f t="shared" si="16"/>
        <v>0.17079689682404847</v>
      </c>
      <c r="S65" s="27"/>
      <c r="T65" s="56">
        <v>0</v>
      </c>
      <c r="U65" s="59">
        <f t="shared" si="26"/>
        <v>0</v>
      </c>
      <c r="V65" s="59"/>
      <c r="W65" s="58">
        <v>0</v>
      </c>
      <c r="X65" s="59">
        <f t="shared" si="27"/>
        <v>0</v>
      </c>
      <c r="Y65" s="59"/>
      <c r="Z65" s="58">
        <v>0</v>
      </c>
      <c r="AA65" s="59">
        <f t="shared" si="28"/>
        <v>0</v>
      </c>
      <c r="AB65" s="4"/>
      <c r="AC65" s="56">
        <v>0</v>
      </c>
      <c r="AD65" s="61" t="s">
        <v>177</v>
      </c>
      <c r="AE65" s="61">
        <f t="shared" si="22"/>
        <v>0</v>
      </c>
      <c r="AF65" s="62">
        <v>0</v>
      </c>
      <c r="AG65" s="61"/>
      <c r="AH65" s="56">
        <v>0</v>
      </c>
      <c r="AI65" s="61" t="s">
        <v>177</v>
      </c>
      <c r="AJ65" s="63">
        <f t="shared" si="18"/>
        <v>0</v>
      </c>
      <c r="AK65" s="59">
        <v>0</v>
      </c>
      <c r="AL65" s="61"/>
      <c r="AM65" s="56">
        <v>0</v>
      </c>
      <c r="AN65" s="61" t="s">
        <v>177</v>
      </c>
      <c r="AO65" s="63">
        <f t="shared" si="20"/>
        <v>0</v>
      </c>
      <c r="AP65" s="59">
        <v>0</v>
      </c>
      <c r="AQ65" s="7"/>
      <c r="AR65" s="65">
        <f t="shared" si="29"/>
        <v>0</v>
      </c>
      <c r="AS65" s="66">
        <v>703.13750200000004</v>
      </c>
      <c r="AT65" s="67">
        <f t="shared" si="30"/>
        <v>0</v>
      </c>
      <c r="AU65" s="68">
        <f t="shared" si="31"/>
        <v>1</v>
      </c>
    </row>
    <row r="66" spans="1:47" x14ac:dyDescent="0.25">
      <c r="A66" t="s">
        <v>57</v>
      </c>
      <c r="B66" t="s">
        <v>1</v>
      </c>
      <c r="C66" s="44">
        <v>6717</v>
      </c>
      <c r="D66" s="44">
        <v>6666</v>
      </c>
      <c r="E66" s="44">
        <f t="shared" si="8"/>
        <v>-51</v>
      </c>
      <c r="F66" s="45">
        <f t="shared" si="9"/>
        <v>-7.592675301473872E-3</v>
      </c>
      <c r="G66" s="46">
        <f t="shared" si="10"/>
        <v>272.85076555085129</v>
      </c>
      <c r="H66" s="32"/>
      <c r="I66" s="53">
        <v>15635.8</v>
      </c>
      <c r="J66" s="50">
        <v>15552.431490000001</v>
      </c>
      <c r="K66" s="51">
        <f t="shared" si="11"/>
        <v>0.99466810076874879</v>
      </c>
      <c r="L66" s="50">
        <v>6894.8811740000001</v>
      </c>
      <c r="M66" s="52">
        <f t="shared" si="12"/>
        <v>0.44333139666510113</v>
      </c>
      <c r="N66" s="53">
        <f t="shared" si="13"/>
        <v>1.0343356096609662</v>
      </c>
      <c r="O66" s="50">
        <v>1717.873045</v>
      </c>
      <c r="P66" s="52">
        <f t="shared" si="14"/>
        <v>0.11045687911273351</v>
      </c>
      <c r="Q66" s="77">
        <f t="shared" si="15"/>
        <v>6939.6772710000005</v>
      </c>
      <c r="R66" s="52">
        <f t="shared" si="16"/>
        <v>0.44621172422216537</v>
      </c>
      <c r="S66" s="27"/>
      <c r="T66" s="56">
        <v>6071.6964529999996</v>
      </c>
      <c r="U66" s="59">
        <f t="shared" si="26"/>
        <v>0.39040174887791768</v>
      </c>
      <c r="V66" s="59"/>
      <c r="W66" s="58">
        <v>3345.535852</v>
      </c>
      <c r="X66" s="59">
        <f t="shared" si="27"/>
        <v>0.21511336373036805</v>
      </c>
      <c r="Y66" s="59"/>
      <c r="Z66" s="58">
        <v>2306.98342</v>
      </c>
      <c r="AA66" s="59">
        <f t="shared" si="28"/>
        <v>0.14833586770553264</v>
      </c>
      <c r="AB66" s="4"/>
      <c r="AC66" s="56">
        <v>4551.1462979999997</v>
      </c>
      <c r="AD66" s="59">
        <f t="shared" ref="AD66:AD71" si="35">AC66/T66</f>
        <v>0.74956749455933314</v>
      </c>
      <c r="AE66" s="61">
        <f t="shared" si="22"/>
        <v>1520.5501549999999</v>
      </c>
      <c r="AF66" s="62">
        <f t="shared" si="17"/>
        <v>0.25043250544066681</v>
      </c>
      <c r="AG66" s="59"/>
      <c r="AH66" s="56">
        <v>1427.052381</v>
      </c>
      <c r="AI66" s="59">
        <f t="shared" ref="AI66:AI71" si="36">AH66/W66</f>
        <v>0.42655420361042956</v>
      </c>
      <c r="AJ66" s="63">
        <f t="shared" si="18"/>
        <v>1918.483471</v>
      </c>
      <c r="AK66" s="59">
        <f t="shared" si="19"/>
        <v>0.57344579638957038</v>
      </c>
      <c r="AL66" s="59"/>
      <c r="AM66" s="56">
        <v>578.98128399999996</v>
      </c>
      <c r="AN66" s="59">
        <f t="shared" ref="AN66:AN102" si="37">AM66/Z66</f>
        <v>0.2509689835568909</v>
      </c>
      <c r="AO66" s="63">
        <f t="shared" si="20"/>
        <v>1728.0021360000001</v>
      </c>
      <c r="AP66" s="59">
        <f t="shared" si="21"/>
        <v>0.7490310164431091</v>
      </c>
      <c r="AQ66" s="4"/>
      <c r="AR66" s="65">
        <f t="shared" si="29"/>
        <v>6557.1799629999987</v>
      </c>
      <c r="AS66" s="66">
        <v>337.70124600000003</v>
      </c>
      <c r="AT66" s="67">
        <f t="shared" si="30"/>
        <v>0.95102146034460411</v>
      </c>
      <c r="AU66" s="68">
        <f t="shared" si="31"/>
        <v>4.897854473162528E-2</v>
      </c>
    </row>
    <row r="67" spans="1:47" x14ac:dyDescent="0.25">
      <c r="A67" t="s">
        <v>58</v>
      </c>
      <c r="B67" t="s">
        <v>1</v>
      </c>
      <c r="C67" s="44">
        <v>17189</v>
      </c>
      <c r="D67" s="44">
        <v>17416</v>
      </c>
      <c r="E67" s="44">
        <f t="shared" si="8"/>
        <v>227</v>
      </c>
      <c r="F67" s="45">
        <f t="shared" si="9"/>
        <v>1.320612019314678E-2</v>
      </c>
      <c r="G67" s="46">
        <f t="shared" si="10"/>
        <v>1939.6571826329071</v>
      </c>
      <c r="H67" s="32"/>
      <c r="I67" s="53">
        <v>5746.5</v>
      </c>
      <c r="J67" s="50">
        <v>5626.0383229999998</v>
      </c>
      <c r="K67" s="51">
        <f t="shared" si="11"/>
        <v>0.97903738327677714</v>
      </c>
      <c r="L67" s="50">
        <v>1227.1461979999999</v>
      </c>
      <c r="M67" s="52">
        <f t="shared" si="12"/>
        <v>0.21811906132655753</v>
      </c>
      <c r="N67" s="53">
        <f t="shared" si="13"/>
        <v>7.0460851975195221E-2</v>
      </c>
      <c r="O67" s="50">
        <v>3156.9379960000001</v>
      </c>
      <c r="P67" s="52">
        <f t="shared" si="14"/>
        <v>0.56112984212958772</v>
      </c>
      <c r="Q67" s="77">
        <f t="shared" si="15"/>
        <v>1241.9541289999997</v>
      </c>
      <c r="R67" s="52">
        <f t="shared" si="16"/>
        <v>0.22075109654385477</v>
      </c>
      <c r="S67" s="27"/>
      <c r="T67" s="56">
        <v>9.3812259999999998</v>
      </c>
      <c r="U67" s="59">
        <f t="shared" si="26"/>
        <v>1.6674657123554044E-3</v>
      </c>
      <c r="V67" s="59"/>
      <c r="W67" s="58">
        <v>282.43511599999999</v>
      </c>
      <c r="X67" s="59">
        <f t="shared" si="27"/>
        <v>5.0201420570735775E-2</v>
      </c>
      <c r="Y67" s="59"/>
      <c r="Z67" s="58">
        <v>604.73119699999995</v>
      </c>
      <c r="AA67" s="59">
        <f t="shared" si="28"/>
        <v>0.10748792707788314</v>
      </c>
      <c r="AB67" s="4"/>
      <c r="AC67" s="56">
        <v>8.3533069999999991</v>
      </c>
      <c r="AD67" s="59">
        <f t="shared" si="35"/>
        <v>0.89042807411312752</v>
      </c>
      <c r="AE67" s="61">
        <f t="shared" si="22"/>
        <v>1.0279190000000007</v>
      </c>
      <c r="AF67" s="62">
        <f t="shared" si="17"/>
        <v>0.10957192588687244</v>
      </c>
      <c r="AG67" s="59"/>
      <c r="AH67" s="56">
        <v>110.00776</v>
      </c>
      <c r="AI67" s="59">
        <f t="shared" si="36"/>
        <v>0.38949745894912025</v>
      </c>
      <c r="AJ67" s="63">
        <f t="shared" si="18"/>
        <v>172.42735599999997</v>
      </c>
      <c r="AK67" s="59">
        <f t="shared" si="19"/>
        <v>0.61050254105087975</v>
      </c>
      <c r="AL67" s="59"/>
      <c r="AM67" s="56">
        <v>325.45327099999997</v>
      </c>
      <c r="AN67" s="59">
        <f t="shared" si="37"/>
        <v>0.53817840490871849</v>
      </c>
      <c r="AO67" s="63">
        <f t="shared" si="20"/>
        <v>279.27792599999998</v>
      </c>
      <c r="AP67" s="59">
        <f t="shared" si="21"/>
        <v>0.46182159509128151</v>
      </c>
      <c r="AQ67" s="4"/>
      <c r="AR67" s="65">
        <f t="shared" si="29"/>
        <v>443.81433799999996</v>
      </c>
      <c r="AS67" s="66">
        <v>783.33183699999995</v>
      </c>
      <c r="AT67" s="67">
        <f t="shared" si="30"/>
        <v>0.36166378441568542</v>
      </c>
      <c r="AU67" s="68">
        <f t="shared" si="31"/>
        <v>0.63833619684164156</v>
      </c>
    </row>
    <row r="68" spans="1:47" x14ac:dyDescent="0.25">
      <c r="A68" t="s">
        <v>59</v>
      </c>
      <c r="B68" t="s">
        <v>1</v>
      </c>
      <c r="C68" s="44">
        <v>27202</v>
      </c>
      <c r="D68" s="44">
        <v>28352</v>
      </c>
      <c r="E68" s="44">
        <f t="shared" si="8"/>
        <v>1150</v>
      </c>
      <c r="F68" s="45">
        <f t="shared" si="9"/>
        <v>4.2276303212999043E-2</v>
      </c>
      <c r="G68" s="46">
        <f t="shared" si="10"/>
        <v>1024.7888625142102</v>
      </c>
      <c r="H68" s="32"/>
      <c r="I68" s="50">
        <v>17706.359488999999</v>
      </c>
      <c r="J68" s="50">
        <v>17706.221754999999</v>
      </c>
      <c r="K68" s="51">
        <f t="shared" si="11"/>
        <v>0.99999222121294407</v>
      </c>
      <c r="L68" s="50">
        <v>4449.7100630000004</v>
      </c>
      <c r="M68" s="52">
        <f t="shared" si="12"/>
        <v>0.2513077111859543</v>
      </c>
      <c r="N68" s="53">
        <f t="shared" si="13"/>
        <v>0.15694519127398421</v>
      </c>
      <c r="O68" s="50">
        <v>5043.6205570000002</v>
      </c>
      <c r="P68" s="52">
        <f t="shared" si="14"/>
        <v>0.28485018581537586</v>
      </c>
      <c r="Q68" s="77">
        <f t="shared" si="15"/>
        <v>8212.891134999998</v>
      </c>
      <c r="R68" s="52">
        <f t="shared" si="16"/>
        <v>0.46384210299866985</v>
      </c>
      <c r="S68" s="27"/>
      <c r="T68" s="56">
        <v>3636.4650919999999</v>
      </c>
      <c r="U68" s="59">
        <f t="shared" si="26"/>
        <v>0.20537781251797047</v>
      </c>
      <c r="V68" s="59"/>
      <c r="W68" s="58">
        <v>3102.0229429999999</v>
      </c>
      <c r="X68" s="59">
        <f t="shared" si="27"/>
        <v>0.17519395080003616</v>
      </c>
      <c r="Y68" s="59"/>
      <c r="Z68" s="58">
        <v>2355.2728069999998</v>
      </c>
      <c r="AA68" s="59">
        <f t="shared" si="28"/>
        <v>0.13301950238677557</v>
      </c>
      <c r="AB68" s="4"/>
      <c r="AC68" s="56">
        <v>2150.489493</v>
      </c>
      <c r="AD68" s="59">
        <f t="shared" si="35"/>
        <v>0.59136811122728639</v>
      </c>
      <c r="AE68" s="61">
        <f t="shared" si="22"/>
        <v>1485.9755989999999</v>
      </c>
      <c r="AF68" s="62">
        <f t="shared" si="17"/>
        <v>0.40863188877271367</v>
      </c>
      <c r="AG68" s="59"/>
      <c r="AH68" s="56">
        <v>898.44748500000003</v>
      </c>
      <c r="AI68" s="59">
        <f t="shared" si="36"/>
        <v>0.28963276594308546</v>
      </c>
      <c r="AJ68" s="63">
        <f t="shared" si="18"/>
        <v>2203.5754579999998</v>
      </c>
      <c r="AK68" s="59">
        <f t="shared" si="19"/>
        <v>0.71036723405691449</v>
      </c>
      <c r="AL68" s="59"/>
      <c r="AM68" s="56">
        <v>548.539131</v>
      </c>
      <c r="AN68" s="59">
        <f t="shared" si="37"/>
        <v>0.23289834169940385</v>
      </c>
      <c r="AO68" s="63">
        <f t="shared" si="20"/>
        <v>1806.7336759999998</v>
      </c>
      <c r="AP68" s="59">
        <f t="shared" si="21"/>
        <v>0.76710165830059618</v>
      </c>
      <c r="AQ68" s="4"/>
      <c r="AR68" s="65">
        <f t="shared" si="29"/>
        <v>3597.4761090000002</v>
      </c>
      <c r="AS68" s="66">
        <v>852.23399400000005</v>
      </c>
      <c r="AT68" s="67">
        <f t="shared" si="30"/>
        <v>0.8084742731697393</v>
      </c>
      <c r="AU68" s="68">
        <f t="shared" si="31"/>
        <v>0.19152573581961041</v>
      </c>
    </row>
    <row r="69" spans="1:47" x14ac:dyDescent="0.25">
      <c r="A69" t="s">
        <v>60</v>
      </c>
      <c r="B69" t="s">
        <v>1</v>
      </c>
      <c r="C69" s="44">
        <v>13837</v>
      </c>
      <c r="D69" s="44">
        <v>14892</v>
      </c>
      <c r="E69" s="44">
        <f t="shared" si="8"/>
        <v>1055</v>
      </c>
      <c r="F69" s="45">
        <f t="shared" si="9"/>
        <v>7.624485076244851E-2</v>
      </c>
      <c r="G69" s="46">
        <f t="shared" si="10"/>
        <v>1103.3321776322523</v>
      </c>
      <c r="H69" s="32"/>
      <c r="I69" s="50">
        <v>8638.2688670000007</v>
      </c>
      <c r="J69" s="50">
        <v>8638.4074020000007</v>
      </c>
      <c r="K69" s="51">
        <f t="shared" si="11"/>
        <v>1.0000160373568052</v>
      </c>
      <c r="L69" s="50">
        <v>463.14154400000001</v>
      </c>
      <c r="M69" s="52">
        <f t="shared" si="12"/>
        <v>5.3614227999106819E-2</v>
      </c>
      <c r="N69" s="53">
        <f t="shared" si="13"/>
        <v>3.110002309965082E-2</v>
      </c>
      <c r="O69" s="50">
        <v>3352.1614989999998</v>
      </c>
      <c r="P69" s="52">
        <f t="shared" si="14"/>
        <v>0.38805318422744139</v>
      </c>
      <c r="Q69" s="77">
        <f t="shared" si="15"/>
        <v>4823.1043590000008</v>
      </c>
      <c r="R69" s="52">
        <f t="shared" si="16"/>
        <v>0.55833258777345174</v>
      </c>
      <c r="S69" s="27"/>
      <c r="T69" s="56">
        <v>361.51309300000003</v>
      </c>
      <c r="U69" s="59">
        <f t="shared" si="26"/>
        <v>4.1849507227026704E-2</v>
      </c>
      <c r="V69" s="59"/>
      <c r="W69" s="58">
        <v>556.16792699999996</v>
      </c>
      <c r="X69" s="59">
        <f t="shared" si="27"/>
        <v>6.4383155495911615E-2</v>
      </c>
      <c r="Y69" s="59"/>
      <c r="Z69" s="58">
        <v>696.85288800000001</v>
      </c>
      <c r="AA69" s="59">
        <f t="shared" si="28"/>
        <v>8.0669139063603512E-2</v>
      </c>
      <c r="AB69" s="4"/>
      <c r="AC69" s="56">
        <v>79.503376000000003</v>
      </c>
      <c r="AD69" s="59">
        <f t="shared" si="35"/>
        <v>0.21991838619244697</v>
      </c>
      <c r="AE69" s="61">
        <f t="shared" si="22"/>
        <v>282.00971700000002</v>
      </c>
      <c r="AF69" s="62">
        <f t="shared" si="17"/>
        <v>0.78008161380755303</v>
      </c>
      <c r="AG69" s="59"/>
      <c r="AH69" s="56">
        <v>45.806196999999997</v>
      </c>
      <c r="AI69" s="59">
        <f t="shared" si="36"/>
        <v>8.2360371348777897E-2</v>
      </c>
      <c r="AJ69" s="63">
        <f t="shared" si="18"/>
        <v>510.36172999999997</v>
      </c>
      <c r="AK69" s="59">
        <f t="shared" si="19"/>
        <v>0.91763962865122206</v>
      </c>
      <c r="AL69" s="59"/>
      <c r="AM69" s="56">
        <v>84.524331000000004</v>
      </c>
      <c r="AN69" s="59">
        <f t="shared" si="37"/>
        <v>0.12129436851813694</v>
      </c>
      <c r="AO69" s="63">
        <f t="shared" si="20"/>
        <v>612.32855700000005</v>
      </c>
      <c r="AP69" s="59">
        <f t="shared" si="21"/>
        <v>0.87870563148186309</v>
      </c>
      <c r="AQ69" s="4"/>
      <c r="AR69" s="65">
        <f t="shared" si="29"/>
        <v>209.83390400000002</v>
      </c>
      <c r="AS69" s="66">
        <v>253.30763300000001</v>
      </c>
      <c r="AT69" s="67">
        <f t="shared" si="30"/>
        <v>0.45306646902744707</v>
      </c>
      <c r="AU69" s="68">
        <f t="shared" si="31"/>
        <v>0.54693351585838301</v>
      </c>
    </row>
    <row r="70" spans="1:47" x14ac:dyDescent="0.25">
      <c r="A70" t="s">
        <v>61</v>
      </c>
      <c r="B70" t="s">
        <v>1</v>
      </c>
      <c r="C70" s="44">
        <v>14013</v>
      </c>
      <c r="D70" s="44">
        <v>14155</v>
      </c>
      <c r="E70" s="44">
        <f t="shared" si="8"/>
        <v>142</v>
      </c>
      <c r="F70" s="45">
        <f t="shared" si="9"/>
        <v>1.013344751302362E-2</v>
      </c>
      <c r="G70" s="46">
        <f t="shared" si="10"/>
        <v>755.19053662975898</v>
      </c>
      <c r="H70" s="32"/>
      <c r="I70" s="50">
        <v>11995.913032</v>
      </c>
      <c r="J70" s="50">
        <v>11995.909895999999</v>
      </c>
      <c r="K70" s="51">
        <f t="shared" si="11"/>
        <v>0.99999973857763114</v>
      </c>
      <c r="L70" s="50">
        <v>2362.5867629999998</v>
      </c>
      <c r="M70" s="52">
        <f t="shared" si="12"/>
        <v>0.1969493588633737</v>
      </c>
      <c r="N70" s="53">
        <f t="shared" si="13"/>
        <v>0.16690828421052631</v>
      </c>
      <c r="O70" s="50">
        <v>4059.529274</v>
      </c>
      <c r="P70" s="52">
        <f t="shared" si="14"/>
        <v>0.33840945032053282</v>
      </c>
      <c r="Q70" s="77">
        <f t="shared" si="15"/>
        <v>5573.7938589999994</v>
      </c>
      <c r="R70" s="52">
        <f t="shared" si="16"/>
        <v>0.46464119081609345</v>
      </c>
      <c r="S70" s="27"/>
      <c r="T70" s="56">
        <v>561.17714999999998</v>
      </c>
      <c r="U70" s="59">
        <f t="shared" si="26"/>
        <v>4.6780707329847723E-2</v>
      </c>
      <c r="V70" s="59"/>
      <c r="W70" s="58">
        <v>935.15700700000002</v>
      </c>
      <c r="X70" s="59">
        <f t="shared" si="27"/>
        <v>7.795632137182236E-2</v>
      </c>
      <c r="Y70" s="59"/>
      <c r="Z70" s="58">
        <v>1498.1825220000001</v>
      </c>
      <c r="AA70" s="59">
        <f t="shared" si="28"/>
        <v>0.12489111163627234</v>
      </c>
      <c r="AB70" s="4"/>
      <c r="AC70" s="56">
        <v>284.17793499999999</v>
      </c>
      <c r="AD70" s="59">
        <f t="shared" si="35"/>
        <v>0.50639612642816978</v>
      </c>
      <c r="AE70" s="61">
        <f t="shared" si="22"/>
        <v>276.99921499999999</v>
      </c>
      <c r="AF70" s="62">
        <f t="shared" si="17"/>
        <v>0.49360387357183022</v>
      </c>
      <c r="AG70" s="59"/>
      <c r="AH70" s="56">
        <v>473.716227</v>
      </c>
      <c r="AI70" s="59">
        <f t="shared" si="36"/>
        <v>0.50656330803710692</v>
      </c>
      <c r="AJ70" s="63">
        <f t="shared" si="18"/>
        <v>461.44078000000002</v>
      </c>
      <c r="AK70" s="59">
        <f t="shared" si="19"/>
        <v>0.49343669196289303</v>
      </c>
      <c r="AL70" s="59"/>
      <c r="AM70" s="56">
        <v>380.80848500000002</v>
      </c>
      <c r="AN70" s="59">
        <f t="shared" si="37"/>
        <v>0.25418030140388997</v>
      </c>
      <c r="AO70" s="63">
        <f t="shared" si="20"/>
        <v>1117.374037</v>
      </c>
      <c r="AP70" s="59">
        <f t="shared" si="21"/>
        <v>0.74581969859611008</v>
      </c>
      <c r="AQ70" s="4"/>
      <c r="AR70" s="65">
        <f t="shared" si="29"/>
        <v>1138.7026470000001</v>
      </c>
      <c r="AS70" s="66">
        <v>1223.884127</v>
      </c>
      <c r="AT70" s="67">
        <f t="shared" si="30"/>
        <v>0.48197283792197398</v>
      </c>
      <c r="AU70" s="68">
        <f t="shared" si="31"/>
        <v>0.51802716673393978</v>
      </c>
    </row>
    <row r="71" spans="1:47" x14ac:dyDescent="0.25">
      <c r="A71" t="s">
        <v>62</v>
      </c>
      <c r="B71" t="s">
        <v>1</v>
      </c>
      <c r="C71" s="44">
        <v>4386</v>
      </c>
      <c r="D71" s="44">
        <v>4806</v>
      </c>
      <c r="E71" s="44">
        <f t="shared" si="8"/>
        <v>420</v>
      </c>
      <c r="F71" s="45">
        <f t="shared" si="9"/>
        <v>9.575923392612859E-2</v>
      </c>
      <c r="G71" s="46">
        <f t="shared" si="10"/>
        <v>310.57096962540788</v>
      </c>
      <c r="H71" s="32"/>
      <c r="I71" s="50">
        <v>9903.8232829999997</v>
      </c>
      <c r="J71" s="50">
        <v>1912.6721090000001</v>
      </c>
      <c r="K71" s="51">
        <f t="shared" si="11"/>
        <v>0.19312462009324405</v>
      </c>
      <c r="L71" s="50">
        <v>698.87847499999998</v>
      </c>
      <c r="M71" s="52">
        <f t="shared" si="12"/>
        <v>0.36539377121225119</v>
      </c>
      <c r="N71" s="53">
        <f t="shared" si="13"/>
        <v>0.1454179099042863</v>
      </c>
      <c r="O71" s="50">
        <v>82.856802000000002</v>
      </c>
      <c r="P71" s="52">
        <f t="shared" si="14"/>
        <v>4.3319919608865901E-2</v>
      </c>
      <c r="Q71" s="77">
        <f t="shared" si="15"/>
        <v>1130.9368320000001</v>
      </c>
      <c r="R71" s="52">
        <f t="shared" si="16"/>
        <v>0.59128630917888292</v>
      </c>
      <c r="S71" s="27"/>
      <c r="T71" s="56">
        <v>268.79377699999998</v>
      </c>
      <c r="U71" s="59">
        <f t="shared" si="26"/>
        <v>0.14053311894663068</v>
      </c>
      <c r="V71" s="59"/>
      <c r="W71" s="58">
        <v>542.90972899999997</v>
      </c>
      <c r="X71" s="59">
        <f t="shared" si="27"/>
        <v>0.28384882408509043</v>
      </c>
      <c r="Y71" s="59"/>
      <c r="Z71" s="58">
        <v>489.39942400000001</v>
      </c>
      <c r="AA71" s="59">
        <f t="shared" si="28"/>
        <v>0.25587209731200194</v>
      </c>
      <c r="AB71" s="4"/>
      <c r="AC71" s="56">
        <v>177.01737199999999</v>
      </c>
      <c r="AD71" s="59">
        <f t="shared" si="35"/>
        <v>0.65856201723003438</v>
      </c>
      <c r="AE71" s="61">
        <f t="shared" si="22"/>
        <v>91.776404999999983</v>
      </c>
      <c r="AF71" s="62">
        <f t="shared" si="17"/>
        <v>0.34143798276996568</v>
      </c>
      <c r="AG71" s="59"/>
      <c r="AH71" s="56">
        <v>251.835206</v>
      </c>
      <c r="AI71" s="59">
        <f t="shared" si="36"/>
        <v>0.46386202447294883</v>
      </c>
      <c r="AJ71" s="63">
        <f t="shared" si="18"/>
        <v>291.074523</v>
      </c>
      <c r="AK71" s="59">
        <f t="shared" si="19"/>
        <v>0.53613797552705122</v>
      </c>
      <c r="AL71" s="59"/>
      <c r="AM71" s="56">
        <v>161.48629399999999</v>
      </c>
      <c r="AN71" s="59">
        <f t="shared" si="37"/>
        <v>0.3299682959986483</v>
      </c>
      <c r="AO71" s="63">
        <f t="shared" si="20"/>
        <v>327.91313000000002</v>
      </c>
      <c r="AP71" s="59">
        <f t="shared" si="21"/>
        <v>0.6700317040013517</v>
      </c>
      <c r="AQ71" s="4"/>
      <c r="AR71" s="65">
        <f t="shared" si="29"/>
        <v>590.33887200000004</v>
      </c>
      <c r="AS71" s="66">
        <v>108.539604</v>
      </c>
      <c r="AT71" s="67">
        <f t="shared" si="30"/>
        <v>0.84469459729747731</v>
      </c>
      <c r="AU71" s="68">
        <f t="shared" si="31"/>
        <v>0.1553054041333867</v>
      </c>
    </row>
    <row r="72" spans="1:47" x14ac:dyDescent="0.25">
      <c r="A72" t="s">
        <v>63</v>
      </c>
      <c r="B72" t="s">
        <v>1</v>
      </c>
      <c r="C72" s="44">
        <v>48129</v>
      </c>
      <c r="D72" s="44">
        <v>51251</v>
      </c>
      <c r="E72" s="44">
        <f t="shared" si="8"/>
        <v>3122</v>
      </c>
      <c r="F72" s="45">
        <f t="shared" si="9"/>
        <v>6.4867335701967635E-2</v>
      </c>
      <c r="G72" s="46">
        <f t="shared" si="10"/>
        <v>3051.7141162663011</v>
      </c>
      <c r="H72" s="32"/>
      <c r="I72" s="50">
        <v>10748.267613</v>
      </c>
      <c r="J72" s="50">
        <v>2945.9138189999999</v>
      </c>
      <c r="K72" s="51">
        <f t="shared" si="11"/>
        <v>0.27408266383662844</v>
      </c>
      <c r="L72" s="50">
        <v>340.81081699999999</v>
      </c>
      <c r="M72" s="52">
        <f t="shared" si="12"/>
        <v>0.11568933714282563</v>
      </c>
      <c r="N72" s="53">
        <f t="shared" si="13"/>
        <v>6.6498374080505747E-3</v>
      </c>
      <c r="O72" s="50">
        <v>2117.275138</v>
      </c>
      <c r="P72" s="52">
        <f t="shared" si="14"/>
        <v>0.71871591230686982</v>
      </c>
      <c r="Q72" s="77">
        <f t="shared" si="15"/>
        <v>487.82786399999986</v>
      </c>
      <c r="R72" s="52">
        <f t="shared" si="16"/>
        <v>0.16559475055030451</v>
      </c>
      <c r="S72" s="27"/>
      <c r="T72" s="56">
        <v>0</v>
      </c>
      <c r="U72" s="59">
        <f t="shared" si="26"/>
        <v>0</v>
      </c>
      <c r="V72" s="59"/>
      <c r="W72" s="58">
        <v>0</v>
      </c>
      <c r="X72" s="59">
        <f t="shared" si="27"/>
        <v>0</v>
      </c>
      <c r="Y72" s="59"/>
      <c r="Z72" s="58">
        <v>27.034745999999998</v>
      </c>
      <c r="AA72" s="59">
        <f t="shared" si="28"/>
        <v>9.1770322083546321E-3</v>
      </c>
      <c r="AB72" s="4"/>
      <c r="AC72" s="56">
        <v>0</v>
      </c>
      <c r="AD72" s="61" t="s">
        <v>177</v>
      </c>
      <c r="AE72" s="61">
        <f t="shared" si="22"/>
        <v>0</v>
      </c>
      <c r="AF72" s="62">
        <v>0</v>
      </c>
      <c r="AG72" s="61"/>
      <c r="AH72" s="56">
        <v>0</v>
      </c>
      <c r="AI72" s="61" t="s">
        <v>177</v>
      </c>
      <c r="AJ72" s="63">
        <f t="shared" si="18"/>
        <v>0</v>
      </c>
      <c r="AK72" s="59">
        <v>0</v>
      </c>
      <c r="AL72" s="61"/>
      <c r="AM72" s="56">
        <v>6.7969099999999996</v>
      </c>
      <c r="AN72" s="59">
        <f t="shared" si="37"/>
        <v>0.25141386569712915</v>
      </c>
      <c r="AO72" s="63">
        <f t="shared" si="20"/>
        <v>20.237835999999998</v>
      </c>
      <c r="AP72" s="59">
        <f t="shared" si="21"/>
        <v>0.7485861343028708</v>
      </c>
      <c r="AQ72" s="4"/>
      <c r="AR72" s="65">
        <f t="shared" si="29"/>
        <v>6.7969099999999996</v>
      </c>
      <c r="AS72" s="66">
        <v>334.01390900000001</v>
      </c>
      <c r="AT72" s="67">
        <f t="shared" si="30"/>
        <v>1.9943351739331677E-2</v>
      </c>
      <c r="AU72" s="68">
        <f t="shared" si="31"/>
        <v>0.98005665412902676</v>
      </c>
    </row>
    <row r="73" spans="1:47" x14ac:dyDescent="0.25">
      <c r="A73" t="s">
        <v>64</v>
      </c>
      <c r="B73" t="s">
        <v>1</v>
      </c>
      <c r="C73" s="44">
        <v>11142</v>
      </c>
      <c r="D73" s="44">
        <v>11497</v>
      </c>
      <c r="E73" s="44">
        <f t="shared" si="8"/>
        <v>355</v>
      </c>
      <c r="F73" s="45">
        <f t="shared" si="9"/>
        <v>3.186142523783881E-2</v>
      </c>
      <c r="G73" s="46">
        <f t="shared" si="10"/>
        <v>495.91721327366048</v>
      </c>
      <c r="H73" s="32"/>
      <c r="I73" s="50">
        <v>14837.315187</v>
      </c>
      <c r="J73" s="50">
        <v>14823.576387999999</v>
      </c>
      <c r="K73" s="51">
        <f t="shared" si="11"/>
        <v>0.99907403739646661</v>
      </c>
      <c r="L73" s="50">
        <v>2465.348712</v>
      </c>
      <c r="M73" s="52">
        <f t="shared" si="12"/>
        <v>0.16631267971174299</v>
      </c>
      <c r="N73" s="53">
        <f t="shared" si="13"/>
        <v>0.21443408819692095</v>
      </c>
      <c r="O73" s="50">
        <v>1377.792927</v>
      </c>
      <c r="P73" s="52">
        <f t="shared" si="14"/>
        <v>9.2946053701005157E-2</v>
      </c>
      <c r="Q73" s="77">
        <f t="shared" si="15"/>
        <v>10980.434749</v>
      </c>
      <c r="R73" s="52">
        <f t="shared" si="16"/>
        <v>0.74074126658725192</v>
      </c>
      <c r="S73" s="27"/>
      <c r="T73" s="56">
        <v>4022.832684</v>
      </c>
      <c r="U73" s="59">
        <f t="shared" ref="U73:U102" si="38">T73/J73</f>
        <v>0.27138070993829588</v>
      </c>
      <c r="V73" s="59"/>
      <c r="W73" s="58">
        <v>3492.3617279999999</v>
      </c>
      <c r="X73" s="59">
        <f t="shared" ref="X73:X102" si="39">W73/J73</f>
        <v>0.23559508424884165</v>
      </c>
      <c r="Y73" s="59"/>
      <c r="Z73" s="58">
        <v>2484.315486</v>
      </c>
      <c r="AA73" s="59">
        <f t="shared" ref="AA73:AA102" si="40">Z73/J73</f>
        <v>0.16759218025220327</v>
      </c>
      <c r="AB73" s="4"/>
      <c r="AC73" s="56">
        <v>1145.106593</v>
      </c>
      <c r="AD73" s="59">
        <f t="shared" ref="AD73:AD79" si="41">AC73/T73</f>
        <v>0.28465180705984339</v>
      </c>
      <c r="AE73" s="61">
        <f t="shared" si="22"/>
        <v>2877.726091</v>
      </c>
      <c r="AF73" s="62">
        <f t="shared" si="17"/>
        <v>0.71534819294015661</v>
      </c>
      <c r="AG73" s="59"/>
      <c r="AH73" s="56">
        <v>557.71324100000004</v>
      </c>
      <c r="AI73" s="59">
        <f t="shared" ref="AI73:AI98" si="42">AH73/W73</f>
        <v>0.15969515314766389</v>
      </c>
      <c r="AJ73" s="63">
        <f t="shared" si="18"/>
        <v>2934.6484869999999</v>
      </c>
      <c r="AK73" s="59">
        <f t="shared" si="19"/>
        <v>0.8403048468523362</v>
      </c>
      <c r="AL73" s="59"/>
      <c r="AM73" s="56">
        <v>311.60729400000002</v>
      </c>
      <c r="AN73" s="59">
        <f t="shared" si="37"/>
        <v>0.12542984003280494</v>
      </c>
      <c r="AO73" s="63">
        <f t="shared" si="20"/>
        <v>2172.7081920000001</v>
      </c>
      <c r="AP73" s="59">
        <f t="shared" si="21"/>
        <v>0.87457015996719512</v>
      </c>
      <c r="AQ73" s="4"/>
      <c r="AR73" s="65">
        <f t="shared" ref="AR73:AR102" si="43">AC73+AH73+AM73</f>
        <v>2014.4271279999998</v>
      </c>
      <c r="AS73" s="66">
        <v>450.92156999999997</v>
      </c>
      <c r="AT73" s="67">
        <f t="shared" si="30"/>
        <v>0.81709622585837249</v>
      </c>
      <c r="AU73" s="68">
        <f t="shared" si="31"/>
        <v>0.18290376846291753</v>
      </c>
    </row>
    <row r="74" spans="1:47" x14ac:dyDescent="0.25">
      <c r="A74" t="s">
        <v>65</v>
      </c>
      <c r="B74" t="s">
        <v>1</v>
      </c>
      <c r="C74" s="44">
        <v>3353</v>
      </c>
      <c r="D74" s="44">
        <v>3413</v>
      </c>
      <c r="E74" s="44">
        <f t="shared" ref="E74:E102" si="44">D74-C74</f>
        <v>60</v>
      </c>
      <c r="F74" s="45">
        <f t="shared" ref="F74:F106" si="45">E74/C74</f>
        <v>1.7894422904861318E-2</v>
      </c>
      <c r="G74" s="46">
        <f t="shared" ref="G74:G104" si="46">D74/(I74/640)</f>
        <v>95.246066347009247</v>
      </c>
      <c r="H74" s="32"/>
      <c r="I74" s="50">
        <v>22933.440547999999</v>
      </c>
      <c r="J74" s="50">
        <v>19634.576627999999</v>
      </c>
      <c r="K74" s="51">
        <f t="shared" ref="K74:K102" si="47">J74/I74</f>
        <v>0.85615486201926683</v>
      </c>
      <c r="L74" s="50">
        <v>7900.751921</v>
      </c>
      <c r="M74" s="52">
        <f t="shared" ref="M74:M104" si="48">L74/J74</f>
        <v>0.40238972658738603</v>
      </c>
      <c r="N74" s="53">
        <f t="shared" ref="N74:N102" si="49">L74/D74</f>
        <v>2.3148994787576913</v>
      </c>
      <c r="O74" s="50">
        <v>229.699477</v>
      </c>
      <c r="P74" s="52">
        <f t="shared" ref="P74:P102" si="50">O74/J74</f>
        <v>1.1698723193880115E-2</v>
      </c>
      <c r="Q74" s="77">
        <f t="shared" ref="Q74:Q102" si="51">J74-(L74+O74)</f>
        <v>11504.125229999998</v>
      </c>
      <c r="R74" s="52">
        <f t="shared" ref="R74:R104" si="52">Q74/J74</f>
        <v>0.58591155021873376</v>
      </c>
      <c r="S74" s="27"/>
      <c r="T74" s="56">
        <v>7854.1545150000002</v>
      </c>
      <c r="U74" s="59">
        <f t="shared" si="38"/>
        <v>0.40001649456497773</v>
      </c>
      <c r="V74" s="59"/>
      <c r="W74" s="58">
        <v>8453.0366809999996</v>
      </c>
      <c r="X74" s="59">
        <f t="shared" si="39"/>
        <v>0.43051789917107247</v>
      </c>
      <c r="Y74" s="59"/>
      <c r="Z74" s="58">
        <v>2358.2580170000001</v>
      </c>
      <c r="AA74" s="59">
        <f t="shared" si="40"/>
        <v>0.12010740346888829</v>
      </c>
      <c r="AB74" s="4"/>
      <c r="AC74" s="56">
        <v>4672.2912990000004</v>
      </c>
      <c r="AD74" s="59">
        <f t="shared" si="41"/>
        <v>0.59488151017105373</v>
      </c>
      <c r="AE74" s="61">
        <f t="shared" ref="AE74:AE104" si="53">T74-AC74</f>
        <v>3181.8632159999997</v>
      </c>
      <c r="AF74" s="62">
        <f t="shared" ref="AF74:AF104" si="54">AE74/T74</f>
        <v>0.40511848982894622</v>
      </c>
      <c r="AG74" s="59"/>
      <c r="AH74" s="56">
        <v>2647.1660900000002</v>
      </c>
      <c r="AI74" s="59">
        <f t="shared" si="42"/>
        <v>0.31316155245724531</v>
      </c>
      <c r="AJ74" s="63">
        <f t="shared" ref="AJ74:AJ102" si="55">W74-AH74</f>
        <v>5805.870590999999</v>
      </c>
      <c r="AK74" s="59">
        <f t="shared" ref="AK74:AK101" si="56">AJ74/W74</f>
        <v>0.68683844754275458</v>
      </c>
      <c r="AL74" s="59"/>
      <c r="AM74" s="56">
        <v>427.91983499999998</v>
      </c>
      <c r="AN74" s="59">
        <f t="shared" si="37"/>
        <v>0.18145590173562418</v>
      </c>
      <c r="AO74" s="63">
        <f t="shared" ref="AO74:AO102" si="57">Z74-AM74</f>
        <v>1930.3381820000002</v>
      </c>
      <c r="AP74" s="59">
        <f t="shared" ref="AP74:AP102" si="58">AO74/Z74</f>
        <v>0.8185440982643758</v>
      </c>
      <c r="AQ74" s="4"/>
      <c r="AR74" s="65">
        <f t="shared" si="43"/>
        <v>7747.3772240000008</v>
      </c>
      <c r="AS74" s="66">
        <v>153.374594</v>
      </c>
      <c r="AT74" s="67">
        <f t="shared" si="30"/>
        <v>0.98058732908796531</v>
      </c>
      <c r="AU74" s="68">
        <f t="shared" si="31"/>
        <v>1.9412657875300981E-2</v>
      </c>
    </row>
    <row r="75" spans="1:47" x14ac:dyDescent="0.25">
      <c r="A75" t="s">
        <v>66</v>
      </c>
      <c r="B75" t="s">
        <v>1</v>
      </c>
      <c r="C75" s="44">
        <v>23708</v>
      </c>
      <c r="D75" s="44">
        <v>24747</v>
      </c>
      <c r="E75" s="44">
        <f t="shared" si="44"/>
        <v>1039</v>
      </c>
      <c r="F75" s="45">
        <f t="shared" si="45"/>
        <v>4.3824869242449806E-2</v>
      </c>
      <c r="G75" s="46">
        <f t="shared" si="46"/>
        <v>2481.6207594841794</v>
      </c>
      <c r="H75" s="32"/>
      <c r="I75" s="50">
        <v>6382.15164</v>
      </c>
      <c r="J75" s="50">
        <v>3057.4801029999999</v>
      </c>
      <c r="K75" s="51">
        <f t="shared" si="47"/>
        <v>0.47906729195171549</v>
      </c>
      <c r="L75" s="50">
        <v>1168.81852</v>
      </c>
      <c r="M75" s="52">
        <f t="shared" si="48"/>
        <v>0.38228164391099556</v>
      </c>
      <c r="N75" s="53">
        <f t="shared" si="49"/>
        <v>4.7230715642300081E-2</v>
      </c>
      <c r="O75" s="50">
        <v>1089.539896</v>
      </c>
      <c r="P75" s="52">
        <f t="shared" si="50"/>
        <v>0.35635224410158656</v>
      </c>
      <c r="Q75" s="77">
        <f t="shared" si="51"/>
        <v>799.12168699999984</v>
      </c>
      <c r="R75" s="52">
        <f t="shared" si="52"/>
        <v>0.26136611198741783</v>
      </c>
      <c r="S75" s="27"/>
      <c r="T75" s="56">
        <v>373.644544</v>
      </c>
      <c r="U75" s="59">
        <f t="shared" si="38"/>
        <v>0.12220669682637671</v>
      </c>
      <c r="V75" s="59"/>
      <c r="W75" s="58">
        <v>501.24746699999997</v>
      </c>
      <c r="X75" s="59">
        <f t="shared" si="39"/>
        <v>0.16394136678376939</v>
      </c>
      <c r="Y75" s="59"/>
      <c r="Z75" s="58">
        <v>404.94794400000001</v>
      </c>
      <c r="AA75" s="59">
        <f t="shared" si="40"/>
        <v>0.13244499730437004</v>
      </c>
      <c r="AB75" s="4"/>
      <c r="AC75" s="56">
        <v>239.87669</v>
      </c>
      <c r="AD75" s="59">
        <f t="shared" si="41"/>
        <v>0.64199168394654782</v>
      </c>
      <c r="AE75" s="61">
        <f t="shared" si="53"/>
        <v>133.767854</v>
      </c>
      <c r="AF75" s="62">
        <f t="shared" si="54"/>
        <v>0.35800831605345212</v>
      </c>
      <c r="AG75" s="59"/>
      <c r="AH75" s="56">
        <v>310.80080900000002</v>
      </c>
      <c r="AI75" s="59">
        <f t="shared" si="42"/>
        <v>0.62005462264011801</v>
      </c>
      <c r="AJ75" s="63">
        <f t="shared" si="55"/>
        <v>190.44665799999996</v>
      </c>
      <c r="AK75" s="59">
        <f t="shared" si="56"/>
        <v>0.37994537735988193</v>
      </c>
      <c r="AL75" s="59"/>
      <c r="AM75" s="56">
        <v>266.71250800000001</v>
      </c>
      <c r="AN75" s="59">
        <f t="shared" si="37"/>
        <v>0.65863405890017312</v>
      </c>
      <c r="AO75" s="63">
        <f t="shared" si="57"/>
        <v>138.23543599999999</v>
      </c>
      <c r="AP75" s="59">
        <f t="shared" si="58"/>
        <v>0.34136594109982688</v>
      </c>
      <c r="AQ75" s="4"/>
      <c r="AR75" s="65">
        <f t="shared" si="43"/>
        <v>817.39000699999997</v>
      </c>
      <c r="AS75" s="66">
        <v>351.42850800000002</v>
      </c>
      <c r="AT75" s="67">
        <f t="shared" si="30"/>
        <v>0.69933012953969953</v>
      </c>
      <c r="AU75" s="68">
        <f t="shared" si="31"/>
        <v>0.30066986618247632</v>
      </c>
    </row>
    <row r="76" spans="1:47" x14ac:dyDescent="0.25">
      <c r="A76" t="s">
        <v>67</v>
      </c>
      <c r="B76" t="s">
        <v>1</v>
      </c>
      <c r="C76" s="44">
        <v>7767</v>
      </c>
      <c r="D76" s="44">
        <v>6952</v>
      </c>
      <c r="E76" s="44">
        <f t="shared" si="44"/>
        <v>-815</v>
      </c>
      <c r="F76" s="45">
        <f t="shared" si="45"/>
        <v>-0.10493111883610146</v>
      </c>
      <c r="G76" s="46">
        <f t="shared" si="46"/>
        <v>973.54163931556604</v>
      </c>
      <c r="H76" s="32"/>
      <c r="I76" s="53">
        <v>4570.2</v>
      </c>
      <c r="J76" s="50">
        <v>4467.6317040000004</v>
      </c>
      <c r="K76" s="51">
        <f t="shared" si="47"/>
        <v>0.97755715373506646</v>
      </c>
      <c r="L76" s="50">
        <v>1194.7111620000001</v>
      </c>
      <c r="M76" s="52">
        <f t="shared" si="48"/>
        <v>0.26741487238760986</v>
      </c>
      <c r="N76" s="53">
        <f t="shared" si="49"/>
        <v>0.17185143296892982</v>
      </c>
      <c r="O76" s="50">
        <v>1309.709779</v>
      </c>
      <c r="P76" s="52">
        <f t="shared" si="50"/>
        <v>0.29315527012385084</v>
      </c>
      <c r="Q76" s="77">
        <f t="shared" si="51"/>
        <v>1963.210763</v>
      </c>
      <c r="R76" s="52">
        <f t="shared" si="52"/>
        <v>0.4394298574885393</v>
      </c>
      <c r="S76" s="27"/>
      <c r="T76" s="56">
        <v>413.52215100000001</v>
      </c>
      <c r="U76" s="59">
        <f t="shared" si="38"/>
        <v>9.2559588255621342E-2</v>
      </c>
      <c r="V76" s="59"/>
      <c r="W76" s="58">
        <v>616.41082200000005</v>
      </c>
      <c r="X76" s="59">
        <f t="shared" si="39"/>
        <v>0.13797261342023998</v>
      </c>
      <c r="Y76" s="59"/>
      <c r="Z76" s="58">
        <v>592.55352100000005</v>
      </c>
      <c r="AA76" s="59">
        <f t="shared" si="40"/>
        <v>0.13263258036007528</v>
      </c>
      <c r="AB76" s="4"/>
      <c r="AC76" s="56">
        <v>283.64451200000002</v>
      </c>
      <c r="AD76" s="59">
        <f t="shared" si="41"/>
        <v>0.68592338116368523</v>
      </c>
      <c r="AE76" s="61">
        <f t="shared" si="53"/>
        <v>129.87763899999999</v>
      </c>
      <c r="AF76" s="62">
        <f t="shared" si="54"/>
        <v>0.31407661883631471</v>
      </c>
      <c r="AG76" s="59"/>
      <c r="AH76" s="56">
        <v>330.29294099999998</v>
      </c>
      <c r="AI76" s="59">
        <f t="shared" si="42"/>
        <v>0.53583248251277449</v>
      </c>
      <c r="AJ76" s="63">
        <f t="shared" si="55"/>
        <v>286.11788100000007</v>
      </c>
      <c r="AK76" s="59">
        <f t="shared" si="56"/>
        <v>0.46416751748722551</v>
      </c>
      <c r="AL76" s="59"/>
      <c r="AM76" s="56">
        <v>196.95661999999999</v>
      </c>
      <c r="AN76" s="59">
        <f t="shared" si="37"/>
        <v>0.33238621157395837</v>
      </c>
      <c r="AO76" s="63">
        <f t="shared" si="57"/>
        <v>395.59690100000006</v>
      </c>
      <c r="AP76" s="59">
        <f t="shared" si="58"/>
        <v>0.66761378842604169</v>
      </c>
      <c r="AQ76" s="4"/>
      <c r="AR76" s="65">
        <f t="shared" si="43"/>
        <v>810.89407299999993</v>
      </c>
      <c r="AS76" s="66">
        <v>383.81710399999997</v>
      </c>
      <c r="AT76" s="67">
        <f t="shared" si="30"/>
        <v>0.67873650032910626</v>
      </c>
      <c r="AU76" s="68">
        <f t="shared" si="31"/>
        <v>0.32126351222622956</v>
      </c>
    </row>
    <row r="77" spans="1:47" x14ac:dyDescent="0.25">
      <c r="A77" t="s">
        <v>68</v>
      </c>
      <c r="B77" t="s">
        <v>1</v>
      </c>
      <c r="C77" s="44">
        <v>5500</v>
      </c>
      <c r="D77" s="44">
        <v>5856</v>
      </c>
      <c r="E77" s="44">
        <f t="shared" si="44"/>
        <v>356</v>
      </c>
      <c r="F77" s="45">
        <f t="shared" si="45"/>
        <v>6.4727272727272731E-2</v>
      </c>
      <c r="G77" s="46">
        <f t="shared" si="46"/>
        <v>314.64575655050248</v>
      </c>
      <c r="H77" s="32"/>
      <c r="I77" s="53">
        <v>11911.3</v>
      </c>
      <c r="J77" s="50">
        <v>11890.791171000001</v>
      </c>
      <c r="K77" s="51">
        <f t="shared" si="47"/>
        <v>0.99827820397437739</v>
      </c>
      <c r="L77" s="50">
        <v>3046.1354569999999</v>
      </c>
      <c r="M77" s="52">
        <f t="shared" si="48"/>
        <v>0.25617601160376141</v>
      </c>
      <c r="N77" s="53">
        <f t="shared" si="49"/>
        <v>0.52017340454234973</v>
      </c>
      <c r="O77" s="50">
        <v>1154.3980389999999</v>
      </c>
      <c r="P77" s="52">
        <f t="shared" si="50"/>
        <v>9.7083366648925556E-2</v>
      </c>
      <c r="Q77" s="77">
        <f t="shared" si="51"/>
        <v>7690.2576750000007</v>
      </c>
      <c r="R77" s="52">
        <f t="shared" si="52"/>
        <v>0.64674062174731306</v>
      </c>
      <c r="S77" s="27"/>
      <c r="T77" s="56">
        <v>3683.3425090000001</v>
      </c>
      <c r="U77" s="59">
        <f t="shared" si="38"/>
        <v>0.30976429205006678</v>
      </c>
      <c r="V77" s="59"/>
      <c r="W77" s="58">
        <v>3747.8490230000002</v>
      </c>
      <c r="X77" s="59">
        <f t="shared" si="39"/>
        <v>0.31518920558797525</v>
      </c>
      <c r="Y77" s="59"/>
      <c r="Z77" s="58">
        <v>2490.3516610000001</v>
      </c>
      <c r="AA77" s="59">
        <f t="shared" si="40"/>
        <v>0.20943532059276462</v>
      </c>
      <c r="AB77" s="4"/>
      <c r="AC77" s="56">
        <v>1888.708725</v>
      </c>
      <c r="AD77" s="59">
        <f t="shared" si="41"/>
        <v>0.51277032216935214</v>
      </c>
      <c r="AE77" s="61">
        <f t="shared" si="53"/>
        <v>1794.6337840000001</v>
      </c>
      <c r="AF77" s="62">
        <f t="shared" si="54"/>
        <v>0.48722967783064786</v>
      </c>
      <c r="AG77" s="59"/>
      <c r="AH77" s="56">
        <v>715.45328800000004</v>
      </c>
      <c r="AI77" s="59">
        <f t="shared" si="42"/>
        <v>0.19089704083845643</v>
      </c>
      <c r="AJ77" s="63">
        <f t="shared" si="55"/>
        <v>3032.3957350000001</v>
      </c>
      <c r="AK77" s="59">
        <f t="shared" si="56"/>
        <v>0.80910295916154351</v>
      </c>
      <c r="AL77" s="59"/>
      <c r="AM77" s="56">
        <v>361.92368699999997</v>
      </c>
      <c r="AN77" s="59">
        <f t="shared" si="37"/>
        <v>0.14533035340666289</v>
      </c>
      <c r="AO77" s="63">
        <f t="shared" si="57"/>
        <v>2128.4279740000002</v>
      </c>
      <c r="AP77" s="59">
        <f t="shared" si="58"/>
        <v>0.85466964659333711</v>
      </c>
      <c r="AQ77" s="4"/>
      <c r="AR77" s="65">
        <f t="shared" si="43"/>
        <v>2966.0857000000001</v>
      </c>
      <c r="AS77" s="66">
        <v>80.049806000000004</v>
      </c>
      <c r="AT77" s="67">
        <f t="shared" si="30"/>
        <v>0.97372088072575824</v>
      </c>
      <c r="AU77" s="68">
        <f t="shared" si="31"/>
        <v>2.6279135360197478E-2</v>
      </c>
    </row>
    <row r="78" spans="1:47" x14ac:dyDescent="0.25">
      <c r="A78" t="s">
        <v>69</v>
      </c>
      <c r="B78" t="s">
        <v>1</v>
      </c>
      <c r="C78" s="44">
        <v>6353</v>
      </c>
      <c r="D78" s="44">
        <v>7973</v>
      </c>
      <c r="E78" s="44">
        <f t="shared" si="44"/>
        <v>1620</v>
      </c>
      <c r="F78" s="45">
        <f t="shared" si="45"/>
        <v>0.25499763891075083</v>
      </c>
      <c r="G78" s="46">
        <f t="shared" si="46"/>
        <v>220.2543797941382</v>
      </c>
      <c r="H78" s="32"/>
      <c r="I78" s="50">
        <v>23167.394014000001</v>
      </c>
      <c r="J78" s="50">
        <v>5440.1059869999999</v>
      </c>
      <c r="K78" s="51">
        <f t="shared" si="47"/>
        <v>0.2348173464703262</v>
      </c>
      <c r="L78" s="50">
        <v>1540.0424889999999</v>
      </c>
      <c r="M78" s="52">
        <f t="shared" si="48"/>
        <v>0.2830905303463162</v>
      </c>
      <c r="N78" s="53">
        <f t="shared" si="49"/>
        <v>0.19315721673146871</v>
      </c>
      <c r="O78" s="50">
        <v>404.43449800000002</v>
      </c>
      <c r="P78" s="52">
        <f t="shared" si="50"/>
        <v>7.4343128418170659E-2</v>
      </c>
      <c r="Q78" s="77">
        <f t="shared" si="51"/>
        <v>3495.6289999999999</v>
      </c>
      <c r="R78" s="52">
        <f t="shared" si="52"/>
        <v>0.64256634123551315</v>
      </c>
      <c r="S78" s="27"/>
      <c r="T78" s="56">
        <v>161.951829</v>
      </c>
      <c r="U78" s="59">
        <f t="shared" si="38"/>
        <v>2.9769976795858334E-2</v>
      </c>
      <c r="V78" s="59"/>
      <c r="W78" s="58">
        <v>986.60046399999999</v>
      </c>
      <c r="X78" s="59">
        <f t="shared" si="39"/>
        <v>0.18135684605366861</v>
      </c>
      <c r="Y78" s="59"/>
      <c r="Z78" s="58">
        <v>1385.1931360000001</v>
      </c>
      <c r="AA78" s="59">
        <f t="shared" si="40"/>
        <v>0.25462613031991282</v>
      </c>
      <c r="AB78" s="4"/>
      <c r="AC78" s="56">
        <v>58.357075000000002</v>
      </c>
      <c r="AD78" s="59">
        <f t="shared" si="41"/>
        <v>0.36033600460294896</v>
      </c>
      <c r="AE78" s="61">
        <f t="shared" si="53"/>
        <v>103.59475399999999</v>
      </c>
      <c r="AF78" s="62">
        <f t="shared" si="54"/>
        <v>0.63966399539705099</v>
      </c>
      <c r="AG78" s="59"/>
      <c r="AH78" s="56">
        <v>302.11559999999997</v>
      </c>
      <c r="AI78" s="59">
        <f t="shared" si="42"/>
        <v>0.30621878969641347</v>
      </c>
      <c r="AJ78" s="63">
        <f t="shared" si="55"/>
        <v>684.48486400000002</v>
      </c>
      <c r="AK78" s="59">
        <f t="shared" si="56"/>
        <v>0.69378121030358653</v>
      </c>
      <c r="AL78" s="59"/>
      <c r="AM78" s="56">
        <v>532.26689299999998</v>
      </c>
      <c r="AN78" s="59">
        <f t="shared" si="37"/>
        <v>0.3842546423071504</v>
      </c>
      <c r="AO78" s="63">
        <f t="shared" si="57"/>
        <v>852.92624300000011</v>
      </c>
      <c r="AP78" s="59">
        <f t="shared" si="58"/>
        <v>0.61574535769284955</v>
      </c>
      <c r="AQ78" s="4"/>
      <c r="AR78" s="65">
        <f t="shared" si="43"/>
        <v>892.73956799999996</v>
      </c>
      <c r="AS78" s="66">
        <v>647.30294400000002</v>
      </c>
      <c r="AT78" s="67">
        <f t="shared" si="30"/>
        <v>0.57968502452142412</v>
      </c>
      <c r="AU78" s="68">
        <f t="shared" si="31"/>
        <v>0.42031499041322884</v>
      </c>
    </row>
    <row r="79" spans="1:47" x14ac:dyDescent="0.25">
      <c r="A79" t="s">
        <v>70</v>
      </c>
      <c r="B79" t="s">
        <v>1</v>
      </c>
      <c r="C79" s="44">
        <v>7827</v>
      </c>
      <c r="D79" s="44">
        <v>8283</v>
      </c>
      <c r="E79" s="44">
        <f t="shared" si="44"/>
        <v>456</v>
      </c>
      <c r="F79" s="45">
        <f t="shared" si="45"/>
        <v>5.8259869681870448E-2</v>
      </c>
      <c r="G79" s="46">
        <f t="shared" si="46"/>
        <v>518.52605466422426</v>
      </c>
      <c r="H79" s="32"/>
      <c r="I79" s="50">
        <v>10223.439984000001</v>
      </c>
      <c r="J79" s="50">
        <v>10083.641922999999</v>
      </c>
      <c r="K79" s="51">
        <f t="shared" si="47"/>
        <v>0.98632573172838212</v>
      </c>
      <c r="L79" s="50">
        <v>1430.6066450000001</v>
      </c>
      <c r="M79" s="52">
        <f t="shared" si="48"/>
        <v>0.14187400305606829</v>
      </c>
      <c r="N79" s="53">
        <f t="shared" si="49"/>
        <v>0.17271600205239648</v>
      </c>
      <c r="O79" s="50">
        <v>2351.1655070000002</v>
      </c>
      <c r="P79" s="52">
        <f t="shared" si="50"/>
        <v>0.2331663029046257</v>
      </c>
      <c r="Q79" s="77">
        <f t="shared" si="51"/>
        <v>6301.8697709999988</v>
      </c>
      <c r="R79" s="52">
        <f t="shared" si="52"/>
        <v>0.62495969403930596</v>
      </c>
      <c r="S79" s="27"/>
      <c r="T79" s="56">
        <v>666.15588500000001</v>
      </c>
      <c r="U79" s="59">
        <f t="shared" si="38"/>
        <v>6.6063024657842168E-2</v>
      </c>
      <c r="V79" s="59"/>
      <c r="W79" s="58">
        <v>1885.7768169999999</v>
      </c>
      <c r="X79" s="59">
        <f t="shared" si="39"/>
        <v>0.18701346511508807</v>
      </c>
      <c r="Y79" s="59"/>
      <c r="Z79" s="58">
        <v>1389.7878459999999</v>
      </c>
      <c r="AA79" s="59">
        <f t="shared" si="40"/>
        <v>0.13782598158607778</v>
      </c>
      <c r="AB79" s="4"/>
      <c r="AC79" s="56">
        <v>102.78538</v>
      </c>
      <c r="AD79" s="59">
        <f t="shared" si="41"/>
        <v>0.15429628757239006</v>
      </c>
      <c r="AE79" s="61">
        <f t="shared" si="53"/>
        <v>563.37050499999998</v>
      </c>
      <c r="AF79" s="62">
        <f t="shared" si="54"/>
        <v>0.84570371242760989</v>
      </c>
      <c r="AG79" s="59"/>
      <c r="AH79" s="56">
        <v>572.50963400000001</v>
      </c>
      <c r="AI79" s="59">
        <f t="shared" si="42"/>
        <v>0.30359352646554466</v>
      </c>
      <c r="AJ79" s="63">
        <f t="shared" si="55"/>
        <v>1313.2671829999999</v>
      </c>
      <c r="AK79" s="59">
        <f t="shared" si="56"/>
        <v>0.69640647353445539</v>
      </c>
      <c r="AL79" s="59"/>
      <c r="AM79" s="56">
        <v>330.55160899999998</v>
      </c>
      <c r="AN79" s="59">
        <f t="shared" si="37"/>
        <v>0.23784321466860778</v>
      </c>
      <c r="AO79" s="63">
        <f t="shared" si="57"/>
        <v>1059.2362370000001</v>
      </c>
      <c r="AP79" s="59">
        <f t="shared" si="58"/>
        <v>0.76215678533139231</v>
      </c>
      <c r="AQ79" s="4"/>
      <c r="AR79" s="65">
        <f t="shared" si="43"/>
        <v>1005.846623</v>
      </c>
      <c r="AS79" s="66">
        <v>424.76002399999999</v>
      </c>
      <c r="AT79" s="67">
        <f t="shared" si="30"/>
        <v>0.70309097648571317</v>
      </c>
      <c r="AU79" s="68">
        <f t="shared" si="31"/>
        <v>0.29690902491229515</v>
      </c>
    </row>
    <row r="80" spans="1:47" x14ac:dyDescent="0.25">
      <c r="A80" t="s">
        <v>71</v>
      </c>
      <c r="B80" t="s">
        <v>1</v>
      </c>
      <c r="C80" s="44">
        <v>4200</v>
      </c>
      <c r="D80" s="44">
        <v>4119</v>
      </c>
      <c r="E80" s="44">
        <f t="shared" si="44"/>
        <v>-81</v>
      </c>
      <c r="F80" s="45">
        <f t="shared" si="45"/>
        <v>-1.9285714285714285E-2</v>
      </c>
      <c r="G80" s="46">
        <f t="shared" si="46"/>
        <v>255.24260011071695</v>
      </c>
      <c r="H80" s="32"/>
      <c r="I80" s="50">
        <v>10328.056519</v>
      </c>
      <c r="J80" s="50">
        <v>2108.5268900000001</v>
      </c>
      <c r="K80" s="51">
        <f t="shared" si="47"/>
        <v>0.20415524315935438</v>
      </c>
      <c r="L80" s="50">
        <v>167.757363</v>
      </c>
      <c r="M80" s="52">
        <f t="shared" si="48"/>
        <v>7.9561405546030292E-2</v>
      </c>
      <c r="N80" s="53">
        <f t="shared" si="49"/>
        <v>4.0727691915513474E-2</v>
      </c>
      <c r="O80" s="50">
        <v>127.20105100000001</v>
      </c>
      <c r="P80" s="52">
        <f t="shared" si="50"/>
        <v>6.0326975958082278E-2</v>
      </c>
      <c r="Q80" s="77">
        <f t="shared" si="51"/>
        <v>1813.5684760000001</v>
      </c>
      <c r="R80" s="52">
        <f t="shared" si="52"/>
        <v>0.86011161849588746</v>
      </c>
      <c r="S80" s="27"/>
      <c r="T80" s="56">
        <v>0</v>
      </c>
      <c r="U80" s="59">
        <f t="shared" si="38"/>
        <v>0</v>
      </c>
      <c r="V80" s="59"/>
      <c r="W80" s="58">
        <v>69.922398999999999</v>
      </c>
      <c r="X80" s="59">
        <f t="shared" si="39"/>
        <v>3.3161729798949824E-2</v>
      </c>
      <c r="Y80" s="59"/>
      <c r="Z80" s="58">
        <v>250.94002399999999</v>
      </c>
      <c r="AA80" s="59">
        <f t="shared" si="40"/>
        <v>0.11901201032347279</v>
      </c>
      <c r="AB80" s="4"/>
      <c r="AC80" s="56">
        <v>0</v>
      </c>
      <c r="AD80" s="61" t="s">
        <v>177</v>
      </c>
      <c r="AE80" s="61">
        <f t="shared" si="53"/>
        <v>0</v>
      </c>
      <c r="AF80" s="62">
        <v>0</v>
      </c>
      <c r="AG80" s="61"/>
      <c r="AH80" s="56">
        <v>9.4949849999999998</v>
      </c>
      <c r="AI80" s="59">
        <f t="shared" si="42"/>
        <v>0.13579318123796066</v>
      </c>
      <c r="AJ80" s="63">
        <f t="shared" si="55"/>
        <v>60.427413999999999</v>
      </c>
      <c r="AK80" s="59">
        <f t="shared" si="56"/>
        <v>0.86420681876203931</v>
      </c>
      <c r="AL80" s="59"/>
      <c r="AM80" s="56">
        <v>54.798186999999999</v>
      </c>
      <c r="AN80" s="59">
        <f t="shared" si="37"/>
        <v>0.21837164963369893</v>
      </c>
      <c r="AO80" s="63">
        <f t="shared" si="57"/>
        <v>196.14183700000001</v>
      </c>
      <c r="AP80" s="59">
        <f t="shared" si="58"/>
        <v>0.78162835036630118</v>
      </c>
      <c r="AQ80" s="4"/>
      <c r="AR80" s="65">
        <f t="shared" si="43"/>
        <v>64.293171999999998</v>
      </c>
      <c r="AS80" s="66">
        <v>103.464192</v>
      </c>
      <c r="AT80" s="67">
        <f t="shared" ref="AT80:AT102" si="59">AR80/L80</f>
        <v>0.38325096943732956</v>
      </c>
      <c r="AU80" s="68">
        <f t="shared" ref="AU80:AU102" si="60">AS80/L80</f>
        <v>0.61674903652366064</v>
      </c>
    </row>
    <row r="81" spans="1:47" x14ac:dyDescent="0.25">
      <c r="A81" t="s">
        <v>72</v>
      </c>
      <c r="B81" t="s">
        <v>1</v>
      </c>
      <c r="C81" s="44">
        <v>6373</v>
      </c>
      <c r="D81" s="44">
        <v>7211</v>
      </c>
      <c r="E81" s="44">
        <f t="shared" si="44"/>
        <v>838</v>
      </c>
      <c r="F81" s="45">
        <f t="shared" si="45"/>
        <v>0.13149223285736703</v>
      </c>
      <c r="G81" s="46">
        <f t="shared" si="46"/>
        <v>454.07207565169949</v>
      </c>
      <c r="H81" s="32"/>
      <c r="I81" s="50">
        <v>10163.672790000001</v>
      </c>
      <c r="J81" s="50">
        <v>10163.288113000001</v>
      </c>
      <c r="K81" s="51">
        <f t="shared" si="47"/>
        <v>0.99996215177249914</v>
      </c>
      <c r="L81" s="50">
        <v>2561.2188230000002</v>
      </c>
      <c r="M81" s="52">
        <f t="shared" si="48"/>
        <v>0.25200690903605399</v>
      </c>
      <c r="N81" s="53">
        <f t="shared" si="49"/>
        <v>0.35518219706004717</v>
      </c>
      <c r="O81" s="50">
        <v>1229.267059</v>
      </c>
      <c r="P81" s="52">
        <f t="shared" si="50"/>
        <v>0.12095170827909796</v>
      </c>
      <c r="Q81" s="77">
        <f t="shared" si="51"/>
        <v>6372.8022310000006</v>
      </c>
      <c r="R81" s="52">
        <f t="shared" si="52"/>
        <v>0.6270413826848481</v>
      </c>
      <c r="S81" s="27"/>
      <c r="T81" s="56">
        <v>1615.7750309999999</v>
      </c>
      <c r="U81" s="59">
        <f t="shared" si="38"/>
        <v>0.15898152379772054</v>
      </c>
      <c r="V81" s="59"/>
      <c r="W81" s="58">
        <v>1782.0734660000001</v>
      </c>
      <c r="X81" s="59">
        <f t="shared" si="39"/>
        <v>0.17534418449876724</v>
      </c>
      <c r="Y81" s="59"/>
      <c r="Z81" s="58">
        <v>2543.0732670000002</v>
      </c>
      <c r="AA81" s="59">
        <f t="shared" si="40"/>
        <v>0.25022150693013617</v>
      </c>
      <c r="AB81" s="4"/>
      <c r="AC81" s="56">
        <v>1000.094819</v>
      </c>
      <c r="AD81" s="59">
        <f>AC81/T81</f>
        <v>0.61895672343757124</v>
      </c>
      <c r="AE81" s="61">
        <f t="shared" si="53"/>
        <v>615.68021199999987</v>
      </c>
      <c r="AF81" s="62">
        <f t="shared" si="54"/>
        <v>0.38104327656242876</v>
      </c>
      <c r="AG81" s="59"/>
      <c r="AH81" s="56">
        <v>590.664536</v>
      </c>
      <c r="AI81" s="59">
        <f t="shared" si="42"/>
        <v>0.33144791573929422</v>
      </c>
      <c r="AJ81" s="63">
        <f t="shared" si="55"/>
        <v>1191.4089300000001</v>
      </c>
      <c r="AK81" s="59">
        <f t="shared" si="56"/>
        <v>0.66855208426070578</v>
      </c>
      <c r="AL81" s="59"/>
      <c r="AM81" s="56">
        <v>435.333552</v>
      </c>
      <c r="AN81" s="59">
        <f t="shared" si="37"/>
        <v>0.17118403848173516</v>
      </c>
      <c r="AO81" s="63">
        <f t="shared" si="57"/>
        <v>2107.7397150000002</v>
      </c>
      <c r="AP81" s="59">
        <f t="shared" si="58"/>
        <v>0.82881596151826487</v>
      </c>
      <c r="AQ81" s="4"/>
      <c r="AR81" s="65">
        <f t="shared" si="43"/>
        <v>2026.0929070000002</v>
      </c>
      <c r="AS81" s="66">
        <v>535.12592199999995</v>
      </c>
      <c r="AT81" s="67">
        <f t="shared" si="59"/>
        <v>0.79106591315255226</v>
      </c>
      <c r="AU81" s="68">
        <f t="shared" si="60"/>
        <v>0.20893408919008241</v>
      </c>
    </row>
    <row r="82" spans="1:47" x14ac:dyDescent="0.25">
      <c r="A82" t="s">
        <v>73</v>
      </c>
      <c r="B82" t="s">
        <v>1</v>
      </c>
      <c r="C82" s="44">
        <v>31640</v>
      </c>
      <c r="D82" s="44">
        <v>35608</v>
      </c>
      <c r="E82" s="44">
        <f t="shared" si="44"/>
        <v>3968</v>
      </c>
      <c r="F82" s="45">
        <f t="shared" si="45"/>
        <v>0.12541087231352718</v>
      </c>
      <c r="G82" s="46">
        <f t="shared" si="46"/>
        <v>1638.9758273021691</v>
      </c>
      <c r="H82" s="32"/>
      <c r="I82" s="50">
        <v>13904.488169</v>
      </c>
      <c r="J82" s="50">
        <v>5120.1142090000003</v>
      </c>
      <c r="K82" s="51">
        <f t="shared" si="47"/>
        <v>0.3682346409855829</v>
      </c>
      <c r="L82" s="50">
        <v>325.49465700000002</v>
      </c>
      <c r="M82" s="52">
        <f t="shared" si="48"/>
        <v>6.357175713538854E-2</v>
      </c>
      <c r="N82" s="53">
        <f t="shared" si="49"/>
        <v>9.1410541732195021E-3</v>
      </c>
      <c r="O82" s="50">
        <v>2434.206338</v>
      </c>
      <c r="P82" s="52">
        <f t="shared" si="50"/>
        <v>0.47542032045324634</v>
      </c>
      <c r="Q82" s="77">
        <f t="shared" si="51"/>
        <v>2360.4132140000002</v>
      </c>
      <c r="R82" s="52">
        <f t="shared" si="52"/>
        <v>0.46100792241136512</v>
      </c>
      <c r="S82" s="27"/>
      <c r="T82" s="56">
        <v>0</v>
      </c>
      <c r="U82" s="59">
        <f t="shared" si="38"/>
        <v>0</v>
      </c>
      <c r="V82" s="59"/>
      <c r="W82" s="58">
        <v>63.738101999999998</v>
      </c>
      <c r="X82" s="59">
        <f t="shared" si="39"/>
        <v>1.2448570363520966E-2</v>
      </c>
      <c r="Y82" s="59"/>
      <c r="Z82" s="58">
        <v>285.10101200000003</v>
      </c>
      <c r="AA82" s="59">
        <f t="shared" si="40"/>
        <v>5.5682549326508589E-2</v>
      </c>
      <c r="AB82" s="4"/>
      <c r="AC82" s="56">
        <v>0</v>
      </c>
      <c r="AD82" s="61" t="s">
        <v>177</v>
      </c>
      <c r="AE82" s="61">
        <f t="shared" si="53"/>
        <v>0</v>
      </c>
      <c r="AF82" s="62">
        <v>0</v>
      </c>
      <c r="AG82" s="61"/>
      <c r="AH82" s="56">
        <v>0.98012299999999997</v>
      </c>
      <c r="AI82" s="59">
        <f t="shared" si="42"/>
        <v>1.5377348387311564E-2</v>
      </c>
      <c r="AJ82" s="63">
        <f t="shared" si="55"/>
        <v>62.757978999999999</v>
      </c>
      <c r="AK82" s="59">
        <f t="shared" si="56"/>
        <v>0.98462265161268847</v>
      </c>
      <c r="AL82" s="59"/>
      <c r="AM82" s="56">
        <v>4.2612620000000003</v>
      </c>
      <c r="AN82" s="59">
        <f t="shared" si="37"/>
        <v>1.4946499032420131E-2</v>
      </c>
      <c r="AO82" s="63">
        <f t="shared" si="57"/>
        <v>280.83975000000004</v>
      </c>
      <c r="AP82" s="59">
        <f t="shared" si="58"/>
        <v>0.98505350096757993</v>
      </c>
      <c r="AQ82" s="4"/>
      <c r="AR82" s="65">
        <f t="shared" si="43"/>
        <v>5.2413850000000002</v>
      </c>
      <c r="AS82" s="66">
        <v>320.25327099999998</v>
      </c>
      <c r="AT82" s="67">
        <f t="shared" si="59"/>
        <v>1.6102829608044839E-2</v>
      </c>
      <c r="AU82" s="68">
        <f t="shared" si="60"/>
        <v>0.983897167319708</v>
      </c>
    </row>
    <row r="83" spans="1:47" x14ac:dyDescent="0.25">
      <c r="A83" t="s">
        <v>74</v>
      </c>
      <c r="B83" t="s">
        <v>1</v>
      </c>
      <c r="C83" s="44">
        <v>8781</v>
      </c>
      <c r="D83" s="44">
        <v>9767</v>
      </c>
      <c r="E83" s="44">
        <f t="shared" si="44"/>
        <v>986</v>
      </c>
      <c r="F83" s="45">
        <f t="shared" si="45"/>
        <v>0.11228789431727594</v>
      </c>
      <c r="G83" s="46">
        <f t="shared" si="46"/>
        <v>627.50947705647218</v>
      </c>
      <c r="H83" s="32"/>
      <c r="I83" s="50">
        <v>9961.4113070000003</v>
      </c>
      <c r="J83" s="50">
        <v>9961.4542970000002</v>
      </c>
      <c r="K83" s="51">
        <f t="shared" si="47"/>
        <v>1.000004315653543</v>
      </c>
      <c r="L83" s="50">
        <v>2752.6584739999998</v>
      </c>
      <c r="M83" s="52">
        <f t="shared" si="48"/>
        <v>0.2763309846062329</v>
      </c>
      <c r="N83" s="53">
        <f t="shared" si="49"/>
        <v>0.28183254571516331</v>
      </c>
      <c r="O83" s="50">
        <v>2736.159361</v>
      </c>
      <c r="P83" s="52">
        <f t="shared" si="50"/>
        <v>0.27467468899837488</v>
      </c>
      <c r="Q83" s="77">
        <f t="shared" si="51"/>
        <v>4472.6364620000004</v>
      </c>
      <c r="R83" s="52">
        <f t="shared" si="52"/>
        <v>0.44899432639539222</v>
      </c>
      <c r="S83" s="27"/>
      <c r="T83" s="56">
        <v>165.27733799999999</v>
      </c>
      <c r="U83" s="59">
        <f t="shared" si="38"/>
        <v>1.6591687626351409E-2</v>
      </c>
      <c r="V83" s="59"/>
      <c r="W83" s="58">
        <v>1261.6979650000001</v>
      </c>
      <c r="X83" s="59">
        <f t="shared" si="39"/>
        <v>0.1266580086985867</v>
      </c>
      <c r="Y83" s="59"/>
      <c r="Z83" s="58">
        <v>483.94720100000001</v>
      </c>
      <c r="AA83" s="59">
        <f t="shared" si="40"/>
        <v>4.8581982767892232E-2</v>
      </c>
      <c r="AB83" s="4"/>
      <c r="AC83" s="56">
        <v>148.59177700000001</v>
      </c>
      <c r="AD83" s="59">
        <f>AC83/T83</f>
        <v>0.89904507658515176</v>
      </c>
      <c r="AE83" s="61">
        <f t="shared" si="53"/>
        <v>16.685560999999979</v>
      </c>
      <c r="AF83" s="62">
        <f t="shared" si="54"/>
        <v>0.1009549234148482</v>
      </c>
      <c r="AG83" s="59"/>
      <c r="AH83" s="56">
        <v>1063.8155369999999</v>
      </c>
      <c r="AI83" s="59">
        <f t="shared" si="42"/>
        <v>0.84316180774691185</v>
      </c>
      <c r="AJ83" s="63">
        <f t="shared" si="55"/>
        <v>197.88242800000012</v>
      </c>
      <c r="AK83" s="59">
        <f t="shared" si="56"/>
        <v>0.15683819225308818</v>
      </c>
      <c r="AL83" s="59"/>
      <c r="AM83" s="56">
        <v>223.376611</v>
      </c>
      <c r="AN83" s="59">
        <f t="shared" si="37"/>
        <v>0.46157227593925065</v>
      </c>
      <c r="AO83" s="63">
        <f t="shared" si="57"/>
        <v>260.57059000000004</v>
      </c>
      <c r="AP83" s="59">
        <f t="shared" si="58"/>
        <v>0.53842772406074946</v>
      </c>
      <c r="AQ83" s="4"/>
      <c r="AR83" s="65">
        <f t="shared" si="43"/>
        <v>1435.783925</v>
      </c>
      <c r="AS83" s="66">
        <v>1316.8745510000001</v>
      </c>
      <c r="AT83" s="67">
        <f t="shared" si="59"/>
        <v>0.52159900640111156</v>
      </c>
      <c r="AU83" s="68">
        <f t="shared" si="60"/>
        <v>0.47840099432545885</v>
      </c>
    </row>
    <row r="84" spans="1:47" x14ac:dyDescent="0.25">
      <c r="A84" t="s">
        <v>75</v>
      </c>
      <c r="B84" t="s">
        <v>1</v>
      </c>
      <c r="C84" s="44">
        <v>7257</v>
      </c>
      <c r="D84" s="44">
        <v>7808</v>
      </c>
      <c r="E84" s="44">
        <f t="shared" si="44"/>
        <v>551</v>
      </c>
      <c r="F84" s="45">
        <f t="shared" si="45"/>
        <v>7.5926691470304536E-2</v>
      </c>
      <c r="G84" s="46">
        <f t="shared" si="46"/>
        <v>246.99734293163908</v>
      </c>
      <c r="H84" s="32"/>
      <c r="I84" s="50">
        <v>20231.472698000001</v>
      </c>
      <c r="J84" s="50">
        <v>20231.245458000001</v>
      </c>
      <c r="K84" s="51">
        <f t="shared" si="47"/>
        <v>0.9999887679951236</v>
      </c>
      <c r="L84" s="50">
        <v>6648.1921689999999</v>
      </c>
      <c r="M84" s="52">
        <f t="shared" si="48"/>
        <v>0.32861012846696092</v>
      </c>
      <c r="N84" s="53">
        <f t="shared" si="49"/>
        <v>0.85145903803790979</v>
      </c>
      <c r="O84" s="50">
        <v>1619.2213119999999</v>
      </c>
      <c r="P84" s="52">
        <f t="shared" si="50"/>
        <v>8.0035671326389571E-2</v>
      </c>
      <c r="Q84" s="77">
        <f t="shared" si="51"/>
        <v>11963.831977000002</v>
      </c>
      <c r="R84" s="52">
        <f t="shared" si="52"/>
        <v>0.59135420020664953</v>
      </c>
      <c r="S84" s="27"/>
      <c r="T84" s="56">
        <v>5427.3786529999998</v>
      </c>
      <c r="U84" s="59">
        <f t="shared" si="38"/>
        <v>0.26826715459842648</v>
      </c>
      <c r="V84" s="59"/>
      <c r="W84" s="58">
        <v>4950.9399359999998</v>
      </c>
      <c r="X84" s="59">
        <f t="shared" si="39"/>
        <v>0.24471750620979488</v>
      </c>
      <c r="Y84" s="59"/>
      <c r="Z84" s="58">
        <v>3838.8439530000001</v>
      </c>
      <c r="AA84" s="59">
        <f t="shared" si="40"/>
        <v>0.18974827629714777</v>
      </c>
      <c r="AB84" s="4"/>
      <c r="AC84" s="56">
        <v>3648.6592909999999</v>
      </c>
      <c r="AD84" s="59">
        <f>AC84/T84</f>
        <v>0.67226916054275898</v>
      </c>
      <c r="AE84" s="61">
        <f t="shared" si="53"/>
        <v>1778.7193619999998</v>
      </c>
      <c r="AF84" s="62">
        <f t="shared" si="54"/>
        <v>0.32773083945724102</v>
      </c>
      <c r="AG84" s="59"/>
      <c r="AH84" s="56">
        <v>1765.1689719999999</v>
      </c>
      <c r="AI84" s="59">
        <f t="shared" si="42"/>
        <v>0.3565320918488315</v>
      </c>
      <c r="AJ84" s="63">
        <f t="shared" si="55"/>
        <v>3185.7709639999998</v>
      </c>
      <c r="AK84" s="59">
        <f t="shared" si="56"/>
        <v>0.6434679081511685</v>
      </c>
      <c r="AL84" s="59"/>
      <c r="AM84" s="56">
        <v>874.233249</v>
      </c>
      <c r="AN84" s="59">
        <f t="shared" si="37"/>
        <v>0.22773346864406915</v>
      </c>
      <c r="AO84" s="63">
        <f t="shared" si="57"/>
        <v>2964.6107040000002</v>
      </c>
      <c r="AP84" s="59">
        <f t="shared" si="58"/>
        <v>0.77226653135593082</v>
      </c>
      <c r="AQ84" s="4"/>
      <c r="AR84" s="65">
        <f t="shared" si="43"/>
        <v>6288.0615119999993</v>
      </c>
      <c r="AS84" s="66">
        <v>360.13059700000002</v>
      </c>
      <c r="AT84" s="67">
        <f t="shared" si="59"/>
        <v>0.94583028771652211</v>
      </c>
      <c r="AU84" s="68">
        <f t="shared" si="60"/>
        <v>5.4169703258467893E-2</v>
      </c>
    </row>
    <row r="85" spans="1:47" x14ac:dyDescent="0.25">
      <c r="A85" t="s">
        <v>76</v>
      </c>
      <c r="B85" t="s">
        <v>1</v>
      </c>
      <c r="C85" s="44">
        <v>5902</v>
      </c>
      <c r="D85" s="44">
        <v>6590</v>
      </c>
      <c r="E85" s="44">
        <f t="shared" si="44"/>
        <v>688</v>
      </c>
      <c r="F85" s="45">
        <f t="shared" si="45"/>
        <v>0.11657065401558793</v>
      </c>
      <c r="G85" s="46">
        <f t="shared" si="46"/>
        <v>365.33727431031531</v>
      </c>
      <c r="H85" s="32"/>
      <c r="I85" s="50">
        <v>11544.401013999999</v>
      </c>
      <c r="J85" s="50">
        <v>11544.312629</v>
      </c>
      <c r="K85" s="51">
        <f t="shared" si="47"/>
        <v>0.99999234390767511</v>
      </c>
      <c r="L85" s="50">
        <v>3093.000223</v>
      </c>
      <c r="M85" s="52">
        <f t="shared" si="48"/>
        <v>0.2679241564569379</v>
      </c>
      <c r="N85" s="53">
        <f t="shared" si="49"/>
        <v>0.46934753004552354</v>
      </c>
      <c r="O85" s="50">
        <v>1390.893865</v>
      </c>
      <c r="P85" s="52">
        <f t="shared" si="50"/>
        <v>0.12048303867880292</v>
      </c>
      <c r="Q85" s="77">
        <f t="shared" si="51"/>
        <v>7060.418541</v>
      </c>
      <c r="R85" s="52">
        <f t="shared" si="52"/>
        <v>0.61159280486425915</v>
      </c>
      <c r="S85" s="27"/>
      <c r="T85" s="56">
        <v>1089.4013420000001</v>
      </c>
      <c r="U85" s="59">
        <f t="shared" si="38"/>
        <v>9.4366930020879647E-2</v>
      </c>
      <c r="V85" s="59"/>
      <c r="W85" s="58">
        <v>852.87408500000004</v>
      </c>
      <c r="X85" s="59">
        <f t="shared" si="39"/>
        <v>7.3878290757435794E-2</v>
      </c>
      <c r="Y85" s="59"/>
      <c r="Z85" s="58">
        <v>2476.0145080000002</v>
      </c>
      <c r="AA85" s="59">
        <f t="shared" si="40"/>
        <v>0.21447916281997634</v>
      </c>
      <c r="AB85" s="4"/>
      <c r="AC85" s="56">
        <v>990.47384199999999</v>
      </c>
      <c r="AD85" s="59">
        <f>AC85/T85</f>
        <v>0.90919095085895341</v>
      </c>
      <c r="AE85" s="61">
        <f t="shared" si="53"/>
        <v>98.927500000000123</v>
      </c>
      <c r="AF85" s="62">
        <f t="shared" si="54"/>
        <v>9.0809049141046594E-2</v>
      </c>
      <c r="AG85" s="59"/>
      <c r="AH85" s="56">
        <v>577.10671200000002</v>
      </c>
      <c r="AI85" s="59">
        <f t="shared" si="42"/>
        <v>0.67666109470309443</v>
      </c>
      <c r="AJ85" s="63">
        <f t="shared" si="55"/>
        <v>275.76737300000002</v>
      </c>
      <c r="AK85" s="59">
        <f t="shared" si="56"/>
        <v>0.32333890529690557</v>
      </c>
      <c r="AL85" s="59"/>
      <c r="AM85" s="56">
        <v>607.19004800000005</v>
      </c>
      <c r="AN85" s="59">
        <f t="shared" si="37"/>
        <v>0.24522879249623525</v>
      </c>
      <c r="AO85" s="63">
        <f t="shared" si="57"/>
        <v>1868.8244600000003</v>
      </c>
      <c r="AP85" s="59">
        <f t="shared" si="58"/>
        <v>0.75477120750376481</v>
      </c>
      <c r="AQ85" s="4"/>
      <c r="AR85" s="65">
        <f t="shared" si="43"/>
        <v>2174.7706020000001</v>
      </c>
      <c r="AS85" s="66">
        <v>918.22962099999995</v>
      </c>
      <c r="AT85" s="67">
        <f t="shared" si="59"/>
        <v>0.70312655842314176</v>
      </c>
      <c r="AU85" s="68">
        <f t="shared" si="60"/>
        <v>0.29687344157685824</v>
      </c>
    </row>
    <row r="86" spans="1:47" x14ac:dyDescent="0.25">
      <c r="A86" t="s">
        <v>77</v>
      </c>
      <c r="B86" t="s">
        <v>1</v>
      </c>
      <c r="C86" s="44">
        <v>16841</v>
      </c>
      <c r="D86" s="44">
        <v>17659</v>
      </c>
      <c r="E86" s="44">
        <f t="shared" si="44"/>
        <v>818</v>
      </c>
      <c r="F86" s="45">
        <f t="shared" si="45"/>
        <v>4.8571937533400632E-2</v>
      </c>
      <c r="G86" s="46">
        <f t="shared" si="46"/>
        <v>713.44140675330402</v>
      </c>
      <c r="H86" s="32"/>
      <c r="I86" s="50">
        <v>15841.188769</v>
      </c>
      <c r="J86" s="50">
        <v>15841.247916</v>
      </c>
      <c r="K86" s="51">
        <f t="shared" si="47"/>
        <v>1.0000037337475653</v>
      </c>
      <c r="L86" s="50">
        <v>4728.6155250000002</v>
      </c>
      <c r="M86" s="52">
        <f t="shared" si="48"/>
        <v>0.29850019077247048</v>
      </c>
      <c r="N86" s="53">
        <f t="shared" si="49"/>
        <v>0.26777368622232289</v>
      </c>
      <c r="O86" s="50">
        <v>4668.686162</v>
      </c>
      <c r="P86" s="52">
        <f t="shared" si="50"/>
        <v>0.29471706943520065</v>
      </c>
      <c r="Q86" s="77">
        <f t="shared" si="51"/>
        <v>6443.946229000001</v>
      </c>
      <c r="R86" s="52">
        <f t="shared" si="52"/>
        <v>0.40678273979232893</v>
      </c>
      <c r="S86" s="27"/>
      <c r="T86" s="56">
        <v>1085.6615220000001</v>
      </c>
      <c r="U86" s="59">
        <f t="shared" si="38"/>
        <v>6.8533838227697874E-2</v>
      </c>
      <c r="V86" s="59"/>
      <c r="W86" s="58">
        <v>2372.665137</v>
      </c>
      <c r="X86" s="59">
        <f t="shared" si="39"/>
        <v>0.1497776658493904</v>
      </c>
      <c r="Y86" s="59"/>
      <c r="Z86" s="58">
        <v>2063.4551929999998</v>
      </c>
      <c r="AA86" s="59">
        <f t="shared" si="40"/>
        <v>0.1302583738315127</v>
      </c>
      <c r="AB86" s="4"/>
      <c r="AC86" s="56">
        <v>904.55231000000003</v>
      </c>
      <c r="AD86" s="59">
        <f>AC86/T86</f>
        <v>0.83318077657725065</v>
      </c>
      <c r="AE86" s="61">
        <f t="shared" si="53"/>
        <v>181.10921200000007</v>
      </c>
      <c r="AF86" s="62">
        <f t="shared" si="54"/>
        <v>0.1668192234227493</v>
      </c>
      <c r="AG86" s="59"/>
      <c r="AH86" s="56">
        <v>1690.3605600000001</v>
      </c>
      <c r="AI86" s="59">
        <f t="shared" si="42"/>
        <v>0.71243115332207962</v>
      </c>
      <c r="AJ86" s="63">
        <f t="shared" si="55"/>
        <v>682.30457699999988</v>
      </c>
      <c r="AK86" s="59">
        <f t="shared" si="56"/>
        <v>0.28756884667792038</v>
      </c>
      <c r="AL86" s="59"/>
      <c r="AM86" s="56">
        <v>709.96839499999999</v>
      </c>
      <c r="AN86" s="59">
        <f t="shared" si="37"/>
        <v>0.34406775461297845</v>
      </c>
      <c r="AO86" s="63">
        <f t="shared" si="57"/>
        <v>1353.4867979999999</v>
      </c>
      <c r="AP86" s="59">
        <f t="shared" si="58"/>
        <v>0.65593224538702166</v>
      </c>
      <c r="AQ86" s="4"/>
      <c r="AR86" s="65">
        <f t="shared" si="43"/>
        <v>3304.881265</v>
      </c>
      <c r="AS86" s="66">
        <v>1423.7343049999999</v>
      </c>
      <c r="AT86" s="67">
        <f t="shared" si="59"/>
        <v>0.69891097035215188</v>
      </c>
      <c r="AU86" s="68">
        <f t="shared" si="60"/>
        <v>0.30108903916437568</v>
      </c>
    </row>
    <row r="87" spans="1:47" x14ac:dyDescent="0.25">
      <c r="A87" t="s">
        <v>78</v>
      </c>
      <c r="B87" t="s">
        <v>1</v>
      </c>
      <c r="C87" s="44">
        <v>28851</v>
      </c>
      <c r="D87" s="44">
        <v>28961</v>
      </c>
      <c r="E87" s="44">
        <f t="shared" si="44"/>
        <v>110</v>
      </c>
      <c r="F87" s="45">
        <f t="shared" si="45"/>
        <v>3.8126928009427751E-3</v>
      </c>
      <c r="G87" s="46">
        <f t="shared" si="46"/>
        <v>1370.3245685784034</v>
      </c>
      <c r="H87" s="32"/>
      <c r="I87" s="50">
        <v>13526.021809</v>
      </c>
      <c r="J87" s="50">
        <v>13525.81402</v>
      </c>
      <c r="K87" s="51">
        <f t="shared" si="47"/>
        <v>0.99998463783343439</v>
      </c>
      <c r="L87" s="50">
        <v>1323.0464649999999</v>
      </c>
      <c r="M87" s="52">
        <f t="shared" si="48"/>
        <v>9.7816402254509188E-2</v>
      </c>
      <c r="N87" s="53">
        <f t="shared" si="49"/>
        <v>4.5683728635060941E-2</v>
      </c>
      <c r="O87" s="50">
        <v>7243.6419889999997</v>
      </c>
      <c r="P87" s="52">
        <f t="shared" si="50"/>
        <v>0.53554203675203271</v>
      </c>
      <c r="Q87" s="77">
        <f t="shared" si="51"/>
        <v>4959.1255660000006</v>
      </c>
      <c r="R87" s="52">
        <f t="shared" si="52"/>
        <v>0.36664156099345813</v>
      </c>
      <c r="S87" s="27"/>
      <c r="T87" s="56">
        <v>0</v>
      </c>
      <c r="U87" s="59">
        <f t="shared" si="38"/>
        <v>0</v>
      </c>
      <c r="V87" s="59"/>
      <c r="W87" s="58">
        <v>72.718681000000004</v>
      </c>
      <c r="X87" s="59">
        <f t="shared" si="39"/>
        <v>5.3762886945269419E-3</v>
      </c>
      <c r="Y87" s="59"/>
      <c r="Z87" s="58">
        <v>130.94967500000001</v>
      </c>
      <c r="AA87" s="59">
        <f t="shared" si="40"/>
        <v>9.6814635190437155E-3</v>
      </c>
      <c r="AB87" s="4"/>
      <c r="AC87" s="56">
        <v>0</v>
      </c>
      <c r="AD87" s="61" t="s">
        <v>177</v>
      </c>
      <c r="AE87" s="61">
        <f t="shared" si="53"/>
        <v>0</v>
      </c>
      <c r="AF87" s="62">
        <v>0</v>
      </c>
      <c r="AG87" s="61"/>
      <c r="AH87" s="56">
        <v>0</v>
      </c>
      <c r="AI87" s="59">
        <f t="shared" si="42"/>
        <v>0</v>
      </c>
      <c r="AJ87" s="63">
        <f t="shared" si="55"/>
        <v>72.718681000000004</v>
      </c>
      <c r="AK87" s="59">
        <f t="shared" si="56"/>
        <v>1</v>
      </c>
      <c r="AL87" s="59"/>
      <c r="AM87" s="56">
        <v>4.9190519999999998</v>
      </c>
      <c r="AN87" s="59">
        <f t="shared" si="37"/>
        <v>3.7564446036234905E-2</v>
      </c>
      <c r="AO87" s="63">
        <f t="shared" si="57"/>
        <v>126.03062300000002</v>
      </c>
      <c r="AP87" s="59">
        <f t="shared" si="58"/>
        <v>0.96243555396376512</v>
      </c>
      <c r="AQ87" s="4"/>
      <c r="AR87" s="65">
        <f t="shared" si="43"/>
        <v>4.9190519999999998</v>
      </c>
      <c r="AS87" s="66">
        <v>1318.1274309999999</v>
      </c>
      <c r="AT87" s="67">
        <f t="shared" si="59"/>
        <v>3.7179737296679145E-3</v>
      </c>
      <c r="AU87" s="68">
        <f t="shared" si="60"/>
        <v>0.9962820398752964</v>
      </c>
    </row>
    <row r="88" spans="1:47" x14ac:dyDescent="0.25">
      <c r="A88" t="s">
        <v>79</v>
      </c>
      <c r="B88" t="s">
        <v>1</v>
      </c>
      <c r="C88" s="44">
        <v>6141</v>
      </c>
      <c r="D88" s="44">
        <v>6085</v>
      </c>
      <c r="E88" s="44">
        <f t="shared" si="44"/>
        <v>-56</v>
      </c>
      <c r="F88" s="45">
        <f t="shared" si="45"/>
        <v>-9.1190359876241658E-3</v>
      </c>
      <c r="G88" s="46">
        <f t="shared" si="46"/>
        <v>475.57285270911149</v>
      </c>
      <c r="H88" s="32"/>
      <c r="I88" s="50">
        <v>8188.8610289999997</v>
      </c>
      <c r="J88" s="50">
        <v>8189.1317449999997</v>
      </c>
      <c r="K88" s="51">
        <f t="shared" si="47"/>
        <v>1.0000330590541275</v>
      </c>
      <c r="L88" s="50">
        <v>2143.9816059999998</v>
      </c>
      <c r="M88" s="52">
        <f t="shared" si="48"/>
        <v>0.26180817121534783</v>
      </c>
      <c r="N88" s="53">
        <f t="shared" si="49"/>
        <v>0.35233880131470829</v>
      </c>
      <c r="O88" s="50">
        <v>1588.9674620000001</v>
      </c>
      <c r="P88" s="52">
        <f t="shared" si="50"/>
        <v>0.19403369141913837</v>
      </c>
      <c r="Q88" s="77">
        <f t="shared" si="51"/>
        <v>4456.1826769999998</v>
      </c>
      <c r="R88" s="52">
        <f t="shared" si="52"/>
        <v>0.54415813736551388</v>
      </c>
      <c r="S88" s="27"/>
      <c r="T88" s="56">
        <v>1665.8774490000001</v>
      </c>
      <c r="U88" s="59">
        <f t="shared" si="38"/>
        <v>0.20342540587616351</v>
      </c>
      <c r="V88" s="59"/>
      <c r="W88" s="58">
        <v>1021.662232</v>
      </c>
      <c r="X88" s="59">
        <f t="shared" si="39"/>
        <v>0.12475830940487576</v>
      </c>
      <c r="Y88" s="59"/>
      <c r="Z88" s="58">
        <v>1507.742994</v>
      </c>
      <c r="AA88" s="59">
        <f t="shared" si="40"/>
        <v>0.18411512245123857</v>
      </c>
      <c r="AB88" s="4"/>
      <c r="AC88" s="56">
        <v>1276.514181</v>
      </c>
      <c r="AD88" s="59">
        <f t="shared" ref="AD88:AD98" si="61">AC88/T88</f>
        <v>0.76627136153759168</v>
      </c>
      <c r="AE88" s="61">
        <f t="shared" si="53"/>
        <v>389.36326800000006</v>
      </c>
      <c r="AF88" s="62">
        <f t="shared" si="54"/>
        <v>0.23372863846240832</v>
      </c>
      <c r="AG88" s="59"/>
      <c r="AH88" s="56">
        <v>272.93870399999997</v>
      </c>
      <c r="AI88" s="59">
        <f t="shared" si="42"/>
        <v>0.26715160397551035</v>
      </c>
      <c r="AJ88" s="63">
        <f t="shared" si="55"/>
        <v>748.72352799999999</v>
      </c>
      <c r="AK88" s="59">
        <f t="shared" si="56"/>
        <v>0.73284839602448959</v>
      </c>
      <c r="AL88" s="59"/>
      <c r="AM88" s="56">
        <v>292.618267</v>
      </c>
      <c r="AN88" s="59">
        <f t="shared" si="37"/>
        <v>0.19407701986642428</v>
      </c>
      <c r="AO88" s="63">
        <f t="shared" si="57"/>
        <v>1215.1247269999999</v>
      </c>
      <c r="AP88" s="59">
        <f t="shared" si="58"/>
        <v>0.80592298013357566</v>
      </c>
      <c r="AQ88" s="4"/>
      <c r="AR88" s="65">
        <f t="shared" si="43"/>
        <v>1842.071152</v>
      </c>
      <c r="AS88" s="66">
        <v>301.91046899999998</v>
      </c>
      <c r="AT88" s="67">
        <f t="shared" si="59"/>
        <v>0.8591823487873711</v>
      </c>
      <c r="AU88" s="68">
        <f t="shared" si="60"/>
        <v>0.14081765820895761</v>
      </c>
    </row>
    <row r="89" spans="1:47" x14ac:dyDescent="0.25">
      <c r="A89" t="s">
        <v>80</v>
      </c>
      <c r="B89" t="s">
        <v>1</v>
      </c>
      <c r="C89" s="44">
        <v>9198</v>
      </c>
      <c r="D89" s="44">
        <v>8926</v>
      </c>
      <c r="E89" s="44">
        <f t="shared" si="44"/>
        <v>-272</v>
      </c>
      <c r="F89" s="45">
        <f t="shared" si="45"/>
        <v>-2.9571646010002173E-2</v>
      </c>
      <c r="G89" s="46">
        <f t="shared" si="46"/>
        <v>270.0595649603224</v>
      </c>
      <c r="H89" s="32"/>
      <c r="I89" s="50">
        <v>21153.259285</v>
      </c>
      <c r="J89" s="50">
        <v>21086.508695</v>
      </c>
      <c r="K89" s="51">
        <f t="shared" si="47"/>
        <v>0.99684443001900269</v>
      </c>
      <c r="L89" s="50">
        <v>6505.260209</v>
      </c>
      <c r="M89" s="52">
        <f t="shared" si="48"/>
        <v>0.30850342762254035</v>
      </c>
      <c r="N89" s="53">
        <f t="shared" si="49"/>
        <v>0.72879903753080888</v>
      </c>
      <c r="O89" s="50">
        <v>1107.3826509999999</v>
      </c>
      <c r="P89" s="52">
        <f t="shared" si="50"/>
        <v>5.2516168846034751E-2</v>
      </c>
      <c r="Q89" s="77">
        <f t="shared" si="51"/>
        <v>13473.865835000001</v>
      </c>
      <c r="R89" s="52">
        <f t="shared" si="52"/>
        <v>0.63898040353142493</v>
      </c>
      <c r="S89" s="27"/>
      <c r="T89" s="56">
        <v>13682.705512</v>
      </c>
      <c r="U89" s="59">
        <f t="shared" si="38"/>
        <v>0.6488843511227832</v>
      </c>
      <c r="V89" s="59"/>
      <c r="W89" s="58">
        <v>4689.8960040000002</v>
      </c>
      <c r="X89" s="59">
        <f t="shared" si="39"/>
        <v>0.2224121627641498</v>
      </c>
      <c r="Y89" s="59"/>
      <c r="Z89" s="58">
        <v>2289.1665429999998</v>
      </c>
      <c r="AA89" s="59">
        <f t="shared" si="40"/>
        <v>0.10856071889903725</v>
      </c>
      <c r="AB89" s="4"/>
      <c r="AC89" s="56">
        <v>5837.9733779999997</v>
      </c>
      <c r="AD89" s="59">
        <f t="shared" si="61"/>
        <v>0.42666805719672785</v>
      </c>
      <c r="AE89" s="61">
        <f t="shared" si="53"/>
        <v>7844.7321340000008</v>
      </c>
      <c r="AF89" s="62">
        <f t="shared" si="54"/>
        <v>0.57333194280327215</v>
      </c>
      <c r="AG89" s="59"/>
      <c r="AH89" s="56">
        <v>593.55395299999998</v>
      </c>
      <c r="AI89" s="59">
        <f t="shared" si="42"/>
        <v>0.12656015239863727</v>
      </c>
      <c r="AJ89" s="63">
        <f t="shared" si="55"/>
        <v>4096.3420510000005</v>
      </c>
      <c r="AK89" s="59">
        <f t="shared" si="56"/>
        <v>0.87343984760136284</v>
      </c>
      <c r="AL89" s="59"/>
      <c r="AM89" s="56">
        <v>73.732732999999996</v>
      </c>
      <c r="AN89" s="59">
        <f t="shared" si="37"/>
        <v>3.2209422781171587E-2</v>
      </c>
      <c r="AO89" s="63">
        <f t="shared" si="57"/>
        <v>2215.43381</v>
      </c>
      <c r="AP89" s="59">
        <f t="shared" si="58"/>
        <v>0.96779057721882844</v>
      </c>
      <c r="AQ89" s="4"/>
      <c r="AR89" s="65">
        <f t="shared" si="43"/>
        <v>6505.2600639999991</v>
      </c>
      <c r="AS89" s="66">
        <v>0</v>
      </c>
      <c r="AT89" s="67">
        <f t="shared" si="59"/>
        <v>0.99999997771034577</v>
      </c>
      <c r="AU89" s="68">
        <f t="shared" si="60"/>
        <v>0</v>
      </c>
    </row>
    <row r="90" spans="1:47" x14ac:dyDescent="0.25">
      <c r="A90" t="s">
        <v>81</v>
      </c>
      <c r="B90" t="s">
        <v>1</v>
      </c>
      <c r="C90" s="44">
        <v>11081</v>
      </c>
      <c r="D90" s="44">
        <v>11292</v>
      </c>
      <c r="E90" s="44">
        <f t="shared" si="44"/>
        <v>211</v>
      </c>
      <c r="F90" s="45">
        <f t="shared" si="45"/>
        <v>1.9041602743434707E-2</v>
      </c>
      <c r="G90" s="46">
        <f t="shared" si="46"/>
        <v>624.01888195922754</v>
      </c>
      <c r="H90" s="32"/>
      <c r="I90" s="50">
        <v>11581.18802</v>
      </c>
      <c r="J90" s="50">
        <v>11597.296979000001</v>
      </c>
      <c r="K90" s="51">
        <f t="shared" si="47"/>
        <v>1.001390959111637</v>
      </c>
      <c r="L90" s="50">
        <v>961.02170699999999</v>
      </c>
      <c r="M90" s="52">
        <f t="shared" si="48"/>
        <v>8.2866008237970121E-2</v>
      </c>
      <c r="N90" s="53">
        <f t="shared" si="49"/>
        <v>8.5106421094580234E-2</v>
      </c>
      <c r="O90" s="50">
        <v>3099.1285309999998</v>
      </c>
      <c r="P90" s="52">
        <f t="shared" si="50"/>
        <v>0.26722852200920599</v>
      </c>
      <c r="Q90" s="77">
        <f t="shared" si="51"/>
        <v>7537.1467410000005</v>
      </c>
      <c r="R90" s="52">
        <f t="shared" si="52"/>
        <v>0.64990546975282382</v>
      </c>
      <c r="S90" s="27"/>
      <c r="T90" s="56">
        <v>892.55143599999997</v>
      </c>
      <c r="U90" s="59">
        <f t="shared" si="38"/>
        <v>7.6962022927946266E-2</v>
      </c>
      <c r="V90" s="59"/>
      <c r="W90" s="58">
        <v>786.18191899999999</v>
      </c>
      <c r="X90" s="59">
        <f t="shared" si="39"/>
        <v>6.7790099746828258E-2</v>
      </c>
      <c r="Y90" s="59"/>
      <c r="Z90" s="58">
        <v>633.25453800000003</v>
      </c>
      <c r="AA90" s="59">
        <f t="shared" si="40"/>
        <v>5.4603632134856618E-2</v>
      </c>
      <c r="AB90" s="4"/>
      <c r="AC90" s="56">
        <v>157.68528699999999</v>
      </c>
      <c r="AD90" s="59">
        <f t="shared" si="61"/>
        <v>0.1766680110971218</v>
      </c>
      <c r="AE90" s="61">
        <f t="shared" si="53"/>
        <v>734.86614899999995</v>
      </c>
      <c r="AF90" s="62">
        <f t="shared" si="54"/>
        <v>0.82333198890287818</v>
      </c>
      <c r="AG90" s="59"/>
      <c r="AH90" s="56">
        <v>230.835239</v>
      </c>
      <c r="AI90" s="59">
        <f t="shared" si="42"/>
        <v>0.29361555311983717</v>
      </c>
      <c r="AJ90" s="63">
        <f t="shared" si="55"/>
        <v>555.34667999999999</v>
      </c>
      <c r="AK90" s="59">
        <f t="shared" si="56"/>
        <v>0.70638444688016289</v>
      </c>
      <c r="AL90" s="59"/>
      <c r="AM90" s="56">
        <v>34.322437999999998</v>
      </c>
      <c r="AN90" s="59">
        <f t="shared" si="37"/>
        <v>5.4200066387838496E-2</v>
      </c>
      <c r="AO90" s="63">
        <f t="shared" si="57"/>
        <v>598.93209999999999</v>
      </c>
      <c r="AP90" s="59">
        <f t="shared" si="58"/>
        <v>0.94579993361216141</v>
      </c>
      <c r="AQ90" s="4"/>
      <c r="AR90" s="65">
        <f t="shared" si="43"/>
        <v>422.84296399999999</v>
      </c>
      <c r="AS90" s="66">
        <v>538.17875200000003</v>
      </c>
      <c r="AT90" s="67">
        <f t="shared" si="59"/>
        <v>0.43999314575315829</v>
      </c>
      <c r="AU90" s="68">
        <f t="shared" si="60"/>
        <v>0.56000686361187468</v>
      </c>
    </row>
    <row r="91" spans="1:47" x14ac:dyDescent="0.25">
      <c r="A91" t="s">
        <v>82</v>
      </c>
      <c r="B91" t="s">
        <v>1</v>
      </c>
      <c r="C91" s="44">
        <v>5642</v>
      </c>
      <c r="D91" s="44">
        <v>7542</v>
      </c>
      <c r="E91" s="44">
        <f t="shared" si="44"/>
        <v>1900</v>
      </c>
      <c r="F91" s="45">
        <f t="shared" si="45"/>
        <v>0.33676001417936902</v>
      </c>
      <c r="G91" s="46">
        <f t="shared" si="46"/>
        <v>345.99540796180219</v>
      </c>
      <c r="H91" s="32"/>
      <c r="I91" s="50">
        <v>13950.705382</v>
      </c>
      <c r="J91" s="50">
        <v>443.06005699999997</v>
      </c>
      <c r="K91" s="51">
        <f t="shared" si="47"/>
        <v>3.1758971669752376E-2</v>
      </c>
      <c r="L91" s="50">
        <v>230.50638499999999</v>
      </c>
      <c r="M91" s="52">
        <f t="shared" si="48"/>
        <v>0.52025990914364917</v>
      </c>
      <c r="N91" s="53">
        <f t="shared" si="49"/>
        <v>3.0563031689207106E-2</v>
      </c>
      <c r="O91" s="50">
        <v>24.252777999999999</v>
      </c>
      <c r="P91" s="52">
        <f t="shared" si="50"/>
        <v>5.4739256262949475E-2</v>
      </c>
      <c r="Q91" s="77">
        <f t="shared" si="51"/>
        <v>188.30089399999997</v>
      </c>
      <c r="R91" s="52">
        <f t="shared" si="52"/>
        <v>0.42500083459340138</v>
      </c>
      <c r="S91" s="27"/>
      <c r="T91" s="56">
        <v>44.487591000000002</v>
      </c>
      <c r="U91" s="59">
        <f t="shared" si="38"/>
        <v>0.10040984353504925</v>
      </c>
      <c r="V91" s="59"/>
      <c r="W91" s="58">
        <v>228.30714599999999</v>
      </c>
      <c r="X91" s="59">
        <f t="shared" si="39"/>
        <v>0.51529615995151645</v>
      </c>
      <c r="Y91" s="59"/>
      <c r="Z91" s="58">
        <v>67.994095000000002</v>
      </c>
      <c r="AA91" s="59">
        <f t="shared" si="40"/>
        <v>0.15346473672303979</v>
      </c>
      <c r="AB91" s="4"/>
      <c r="AC91" s="56">
        <v>24.992055000000001</v>
      </c>
      <c r="AD91" s="59">
        <f t="shared" si="61"/>
        <v>0.56177586689286008</v>
      </c>
      <c r="AE91" s="61">
        <f t="shared" si="53"/>
        <v>19.495536000000001</v>
      </c>
      <c r="AF91" s="62">
        <f t="shared" si="54"/>
        <v>0.43822413310713992</v>
      </c>
      <c r="AG91" s="59"/>
      <c r="AH91" s="56">
        <v>148.871927</v>
      </c>
      <c r="AI91" s="59">
        <f t="shared" si="42"/>
        <v>0.65206862600787807</v>
      </c>
      <c r="AJ91" s="63">
        <f t="shared" si="55"/>
        <v>79.435218999999989</v>
      </c>
      <c r="AK91" s="59">
        <f t="shared" si="56"/>
        <v>0.34793137399212198</v>
      </c>
      <c r="AL91" s="59"/>
      <c r="AM91" s="56">
        <v>35.366646000000003</v>
      </c>
      <c r="AN91" s="59">
        <f t="shared" si="37"/>
        <v>0.52014290358596582</v>
      </c>
      <c r="AO91" s="63">
        <f t="shared" si="57"/>
        <v>32.627448999999999</v>
      </c>
      <c r="AP91" s="59">
        <f t="shared" si="58"/>
        <v>0.47985709641403418</v>
      </c>
      <c r="AQ91" s="4"/>
      <c r="AR91" s="65">
        <f t="shared" si="43"/>
        <v>209.230628</v>
      </c>
      <c r="AS91" s="66">
        <v>21.275766000000001</v>
      </c>
      <c r="AT91" s="67">
        <f t="shared" si="59"/>
        <v>0.90769992336654792</v>
      </c>
      <c r="AU91" s="68">
        <f t="shared" si="60"/>
        <v>9.2300115677923636E-2</v>
      </c>
    </row>
    <row r="92" spans="1:47" x14ac:dyDescent="0.25">
      <c r="A92" t="s">
        <v>83</v>
      </c>
      <c r="B92" t="s">
        <v>1</v>
      </c>
      <c r="C92" s="44">
        <v>13100</v>
      </c>
      <c r="D92" s="44">
        <v>12994</v>
      </c>
      <c r="E92" s="44">
        <f t="shared" si="44"/>
        <v>-106</v>
      </c>
      <c r="F92" s="45">
        <f t="shared" si="45"/>
        <v>-8.091603053435115E-3</v>
      </c>
      <c r="G92" s="46">
        <f t="shared" si="46"/>
        <v>819.95260216743145</v>
      </c>
      <c r="H92" s="32"/>
      <c r="I92" s="50">
        <v>10142.244780999999</v>
      </c>
      <c r="J92" s="50">
        <v>9776.3992830000007</v>
      </c>
      <c r="K92" s="51">
        <f t="shared" si="47"/>
        <v>0.96392854778210868</v>
      </c>
      <c r="L92" s="50">
        <v>3099.5742639999999</v>
      </c>
      <c r="M92" s="52">
        <f t="shared" si="48"/>
        <v>0.31704661136230311</v>
      </c>
      <c r="N92" s="53">
        <f t="shared" si="49"/>
        <v>0.23853888440818838</v>
      </c>
      <c r="O92" s="50">
        <v>2548.374636</v>
      </c>
      <c r="P92" s="52">
        <f t="shared" si="50"/>
        <v>0.2606659734562316</v>
      </c>
      <c r="Q92" s="77">
        <f t="shared" si="51"/>
        <v>4128.4503830000012</v>
      </c>
      <c r="R92" s="52">
        <f t="shared" si="52"/>
        <v>0.42228741518146534</v>
      </c>
      <c r="S92" s="27"/>
      <c r="T92" s="56">
        <v>406.36938400000003</v>
      </c>
      <c r="U92" s="59">
        <f t="shared" si="38"/>
        <v>4.1566365308608889E-2</v>
      </c>
      <c r="V92" s="59"/>
      <c r="W92" s="58">
        <v>1410.455739</v>
      </c>
      <c r="X92" s="59">
        <f t="shared" si="39"/>
        <v>0.14427149486954929</v>
      </c>
      <c r="Y92" s="59"/>
      <c r="Z92" s="58">
        <v>1436.6874399999999</v>
      </c>
      <c r="AA92" s="59">
        <f t="shared" si="40"/>
        <v>0.14695466075104247</v>
      </c>
      <c r="AB92" s="4"/>
      <c r="AC92" s="56">
        <v>374.58281199999999</v>
      </c>
      <c r="AD92" s="59">
        <f t="shared" si="61"/>
        <v>0.92177911710002236</v>
      </c>
      <c r="AE92" s="61">
        <f t="shared" si="53"/>
        <v>31.786572000000035</v>
      </c>
      <c r="AF92" s="62">
        <f t="shared" si="54"/>
        <v>7.8220882899977612E-2</v>
      </c>
      <c r="AG92" s="59"/>
      <c r="AH92" s="56">
        <v>925.90252099999998</v>
      </c>
      <c r="AI92" s="59">
        <f t="shared" si="42"/>
        <v>0.6564562753712897</v>
      </c>
      <c r="AJ92" s="63">
        <f t="shared" si="55"/>
        <v>484.55321800000002</v>
      </c>
      <c r="AK92" s="59">
        <f t="shared" si="56"/>
        <v>0.34354372462871025</v>
      </c>
      <c r="AL92" s="59"/>
      <c r="AM92" s="56">
        <v>475.26946500000003</v>
      </c>
      <c r="AN92" s="59">
        <f t="shared" si="37"/>
        <v>0.33080922945912306</v>
      </c>
      <c r="AO92" s="63">
        <f t="shared" si="57"/>
        <v>961.41797499999984</v>
      </c>
      <c r="AP92" s="59">
        <f t="shared" si="58"/>
        <v>0.66919077054087694</v>
      </c>
      <c r="AQ92" s="4"/>
      <c r="AR92" s="65">
        <f t="shared" si="43"/>
        <v>1775.7547980000002</v>
      </c>
      <c r="AS92" s="66">
        <v>1323.819479</v>
      </c>
      <c r="AT92" s="67">
        <f t="shared" si="59"/>
        <v>0.57290280753215084</v>
      </c>
      <c r="AU92" s="68">
        <f t="shared" si="60"/>
        <v>0.4270971966619736</v>
      </c>
    </row>
    <row r="93" spans="1:47" x14ac:dyDescent="0.25">
      <c r="A93" t="s">
        <v>84</v>
      </c>
      <c r="B93" t="s">
        <v>1</v>
      </c>
      <c r="C93" s="44">
        <v>4440</v>
      </c>
      <c r="D93" s="44">
        <v>4875</v>
      </c>
      <c r="E93" s="44">
        <f t="shared" si="44"/>
        <v>435</v>
      </c>
      <c r="F93" s="45">
        <f t="shared" si="45"/>
        <v>9.7972972972972971E-2</v>
      </c>
      <c r="G93" s="46">
        <f t="shared" si="46"/>
        <v>600.69791359322198</v>
      </c>
      <c r="H93" s="32"/>
      <c r="I93" s="50">
        <v>5193.9584430000004</v>
      </c>
      <c r="J93" s="50">
        <v>5158.2814710000002</v>
      </c>
      <c r="K93" s="51">
        <f t="shared" si="47"/>
        <v>0.99313106325521672</v>
      </c>
      <c r="L93" s="50">
        <v>1533.583314</v>
      </c>
      <c r="M93" s="52">
        <f t="shared" si="48"/>
        <v>0.29730508554483648</v>
      </c>
      <c r="N93" s="53">
        <f t="shared" si="49"/>
        <v>0.31458119261538459</v>
      </c>
      <c r="O93" s="50">
        <v>1132.6974640000001</v>
      </c>
      <c r="P93" s="52">
        <f t="shared" si="50"/>
        <v>0.21958814585207423</v>
      </c>
      <c r="Q93" s="77">
        <f t="shared" si="51"/>
        <v>2492.000693</v>
      </c>
      <c r="R93" s="52">
        <f t="shared" si="52"/>
        <v>0.48310676860308926</v>
      </c>
      <c r="S93" s="27"/>
      <c r="T93" s="56">
        <v>726.32445700000005</v>
      </c>
      <c r="U93" s="59">
        <f t="shared" si="38"/>
        <v>0.14080744935758471</v>
      </c>
      <c r="V93" s="59"/>
      <c r="W93" s="58">
        <v>449.41043100000002</v>
      </c>
      <c r="X93" s="59">
        <f t="shared" si="39"/>
        <v>8.7124061284091961E-2</v>
      </c>
      <c r="Y93" s="59"/>
      <c r="Z93" s="58">
        <v>1801.9085700000001</v>
      </c>
      <c r="AA93" s="59">
        <f t="shared" si="40"/>
        <v>0.34932342876796846</v>
      </c>
      <c r="AB93" s="4"/>
      <c r="AC93" s="56">
        <v>642.40541800000005</v>
      </c>
      <c r="AD93" s="59">
        <f t="shared" si="61"/>
        <v>0.88446067292485508</v>
      </c>
      <c r="AE93" s="61">
        <f t="shared" si="53"/>
        <v>83.919038999999998</v>
      </c>
      <c r="AF93" s="62">
        <f t="shared" si="54"/>
        <v>0.11553932707514486</v>
      </c>
      <c r="AG93" s="59"/>
      <c r="AH93" s="56">
        <v>183.03604200000001</v>
      </c>
      <c r="AI93" s="59">
        <f t="shared" si="42"/>
        <v>0.40728035972088955</v>
      </c>
      <c r="AJ93" s="63">
        <f t="shared" si="55"/>
        <v>266.37438900000001</v>
      </c>
      <c r="AK93" s="59">
        <f t="shared" si="56"/>
        <v>0.5927196402791105</v>
      </c>
      <c r="AL93" s="59"/>
      <c r="AM93" s="56">
        <v>241.58645000000001</v>
      </c>
      <c r="AN93" s="59">
        <f t="shared" si="37"/>
        <v>0.13407253510093467</v>
      </c>
      <c r="AO93" s="63">
        <f t="shared" si="57"/>
        <v>1560.32212</v>
      </c>
      <c r="AP93" s="59">
        <f t="shared" si="58"/>
        <v>0.86592746489906536</v>
      </c>
      <c r="AQ93" s="4"/>
      <c r="AR93" s="65">
        <f t="shared" si="43"/>
        <v>1067.02791</v>
      </c>
      <c r="AS93" s="66">
        <v>466.555429</v>
      </c>
      <c r="AT93" s="67">
        <f t="shared" si="59"/>
        <v>0.69577433469649763</v>
      </c>
      <c r="AU93" s="68">
        <f t="shared" si="60"/>
        <v>0.30422568160519253</v>
      </c>
    </row>
    <row r="94" spans="1:47" x14ac:dyDescent="0.25">
      <c r="A94" t="s">
        <v>85</v>
      </c>
      <c r="B94" t="s">
        <v>1</v>
      </c>
      <c r="C94" s="44">
        <v>7481</v>
      </c>
      <c r="D94" s="44">
        <v>7669</v>
      </c>
      <c r="E94" s="44">
        <f t="shared" si="44"/>
        <v>188</v>
      </c>
      <c r="F94" s="45">
        <f t="shared" si="45"/>
        <v>2.5130330169763401E-2</v>
      </c>
      <c r="G94" s="46">
        <f t="shared" si="46"/>
        <v>555.44620002275531</v>
      </c>
      <c r="H94" s="32"/>
      <c r="I94" s="50">
        <v>8836.4273620000004</v>
      </c>
      <c r="J94" s="50">
        <v>8131.2941540000002</v>
      </c>
      <c r="K94" s="51">
        <f t="shared" si="47"/>
        <v>0.92020154988968261</v>
      </c>
      <c r="L94" s="50">
        <v>2897.3985429999998</v>
      </c>
      <c r="M94" s="52">
        <f t="shared" si="48"/>
        <v>0.35632686361182647</v>
      </c>
      <c r="N94" s="53">
        <f t="shared" si="49"/>
        <v>0.37780656448037553</v>
      </c>
      <c r="O94" s="50">
        <v>1615.474305</v>
      </c>
      <c r="P94" s="52">
        <f t="shared" si="50"/>
        <v>0.19867370118510658</v>
      </c>
      <c r="Q94" s="77">
        <f t="shared" si="51"/>
        <v>3618.4213060000002</v>
      </c>
      <c r="R94" s="52">
        <f t="shared" si="52"/>
        <v>0.44499943520306695</v>
      </c>
      <c r="S94" s="27"/>
      <c r="T94" s="56">
        <v>652.80989899999997</v>
      </c>
      <c r="U94" s="59">
        <f t="shared" si="38"/>
        <v>8.0283640787840074E-2</v>
      </c>
      <c r="V94" s="59"/>
      <c r="W94" s="58">
        <v>2213.2104159999999</v>
      </c>
      <c r="X94" s="59">
        <f t="shared" si="39"/>
        <v>0.27218427646123988</v>
      </c>
      <c r="Y94" s="59"/>
      <c r="Z94" s="58">
        <v>2506.497394</v>
      </c>
      <c r="AA94" s="59">
        <f t="shared" si="40"/>
        <v>0.3082531939601505</v>
      </c>
      <c r="AB94" s="4"/>
      <c r="AC94" s="56">
        <v>447.081976</v>
      </c>
      <c r="AD94" s="59">
        <f t="shared" si="61"/>
        <v>0.68485783791706878</v>
      </c>
      <c r="AE94" s="61">
        <f t="shared" si="53"/>
        <v>205.72792299999998</v>
      </c>
      <c r="AF94" s="62">
        <f t="shared" si="54"/>
        <v>0.31514216208293128</v>
      </c>
      <c r="AG94" s="59"/>
      <c r="AH94" s="56">
        <v>1079.443493</v>
      </c>
      <c r="AI94" s="59">
        <f t="shared" si="42"/>
        <v>0.48772745925844224</v>
      </c>
      <c r="AJ94" s="63">
        <f t="shared" si="55"/>
        <v>1133.7669229999999</v>
      </c>
      <c r="AK94" s="59">
        <f t="shared" si="56"/>
        <v>0.5122725407415577</v>
      </c>
      <c r="AL94" s="59"/>
      <c r="AM94" s="56">
        <v>783.68848600000001</v>
      </c>
      <c r="AN94" s="59">
        <f t="shared" si="37"/>
        <v>0.31266279704737648</v>
      </c>
      <c r="AO94" s="63">
        <f t="shared" si="57"/>
        <v>1722.808908</v>
      </c>
      <c r="AP94" s="59">
        <f t="shared" si="58"/>
        <v>0.68733720295262357</v>
      </c>
      <c r="AQ94" s="4"/>
      <c r="AR94" s="65">
        <f t="shared" si="43"/>
        <v>2310.2139550000002</v>
      </c>
      <c r="AS94" s="66">
        <v>587.18455500000005</v>
      </c>
      <c r="AT94" s="67">
        <f t="shared" si="59"/>
        <v>0.79734075955183514</v>
      </c>
      <c r="AU94" s="68">
        <f t="shared" si="60"/>
        <v>0.20265922905863767</v>
      </c>
    </row>
    <row r="95" spans="1:47" x14ac:dyDescent="0.25">
      <c r="A95" t="s">
        <v>86</v>
      </c>
      <c r="B95" t="s">
        <v>1</v>
      </c>
      <c r="C95" s="44">
        <v>4149</v>
      </c>
      <c r="D95" s="44">
        <v>4235</v>
      </c>
      <c r="E95" s="44">
        <f t="shared" si="44"/>
        <v>86</v>
      </c>
      <c r="F95" s="45">
        <f t="shared" si="45"/>
        <v>2.0727886237647625E-2</v>
      </c>
      <c r="G95" s="46">
        <f t="shared" si="46"/>
        <v>286.90799409103926</v>
      </c>
      <c r="H95" s="32"/>
      <c r="I95" s="50">
        <v>9446.930918</v>
      </c>
      <c r="J95" s="50">
        <v>9446.7150399999991</v>
      </c>
      <c r="K95" s="51">
        <f t="shared" si="47"/>
        <v>0.99997714834565055</v>
      </c>
      <c r="L95" s="50">
        <v>1663.4505409999999</v>
      </c>
      <c r="M95" s="52">
        <f t="shared" si="48"/>
        <v>0.17608772297634587</v>
      </c>
      <c r="N95" s="53">
        <f t="shared" si="49"/>
        <v>0.39278643234946869</v>
      </c>
      <c r="O95" s="50">
        <v>811.332537</v>
      </c>
      <c r="P95" s="52">
        <f t="shared" si="50"/>
        <v>8.5885149871102712E-2</v>
      </c>
      <c r="Q95" s="77">
        <f t="shared" si="51"/>
        <v>6971.9319619999987</v>
      </c>
      <c r="R95" s="52">
        <f t="shared" si="52"/>
        <v>0.73802712715255137</v>
      </c>
      <c r="S95" s="27"/>
      <c r="T95" s="56">
        <v>1029.114943</v>
      </c>
      <c r="U95" s="59">
        <f t="shared" si="38"/>
        <v>0.10893892095214509</v>
      </c>
      <c r="V95" s="59"/>
      <c r="W95" s="58">
        <v>3878.5205759999999</v>
      </c>
      <c r="X95" s="59">
        <f t="shared" si="39"/>
        <v>0.4105681773587192</v>
      </c>
      <c r="Y95" s="59"/>
      <c r="Z95" s="58">
        <v>2064.2641039999999</v>
      </c>
      <c r="AA95" s="59">
        <f t="shared" si="40"/>
        <v>0.21851660553529303</v>
      </c>
      <c r="AB95" s="4"/>
      <c r="AC95" s="56">
        <v>479.82758000000001</v>
      </c>
      <c r="AD95" s="59">
        <f t="shared" si="61"/>
        <v>0.46625266036973673</v>
      </c>
      <c r="AE95" s="61">
        <f t="shared" si="53"/>
        <v>549.28736300000003</v>
      </c>
      <c r="AF95" s="62">
        <f t="shared" si="54"/>
        <v>0.53374733963026322</v>
      </c>
      <c r="AG95" s="59"/>
      <c r="AH95" s="56">
        <v>653.20448799999997</v>
      </c>
      <c r="AI95" s="59">
        <f t="shared" si="42"/>
        <v>0.16841588827502457</v>
      </c>
      <c r="AJ95" s="63">
        <f t="shared" si="55"/>
        <v>3225.316088</v>
      </c>
      <c r="AK95" s="59">
        <f t="shared" si="56"/>
        <v>0.83158411172497548</v>
      </c>
      <c r="AL95" s="59"/>
      <c r="AM95" s="56">
        <v>335.41678000000002</v>
      </c>
      <c r="AN95" s="59">
        <f t="shared" si="37"/>
        <v>0.16248733839340165</v>
      </c>
      <c r="AO95" s="63">
        <f t="shared" si="57"/>
        <v>1728.8473239999998</v>
      </c>
      <c r="AP95" s="59">
        <f t="shared" si="58"/>
        <v>0.83751266160659832</v>
      </c>
      <c r="AQ95" s="4"/>
      <c r="AR95" s="65">
        <f t="shared" si="43"/>
        <v>1468.448848</v>
      </c>
      <c r="AS95" s="66">
        <v>195.00167300000001</v>
      </c>
      <c r="AT95" s="67">
        <f t="shared" si="59"/>
        <v>0.88277277370520879</v>
      </c>
      <c r="AU95" s="68">
        <f t="shared" si="60"/>
        <v>0.11722721427159043</v>
      </c>
    </row>
    <row r="96" spans="1:47" x14ac:dyDescent="0.25">
      <c r="A96" t="s">
        <v>87</v>
      </c>
      <c r="B96" t="s">
        <v>1</v>
      </c>
      <c r="C96" s="44">
        <v>17997</v>
      </c>
      <c r="D96" s="44">
        <v>18272</v>
      </c>
      <c r="E96" s="44">
        <f t="shared" si="44"/>
        <v>275</v>
      </c>
      <c r="F96" s="45">
        <f t="shared" si="45"/>
        <v>1.5280324498527533E-2</v>
      </c>
      <c r="G96" s="46">
        <f t="shared" si="46"/>
        <v>852.07471893054947</v>
      </c>
      <c r="H96" s="32"/>
      <c r="I96" s="50">
        <v>13724.242416999999</v>
      </c>
      <c r="J96" s="50">
        <v>13442.175999999999</v>
      </c>
      <c r="K96" s="51">
        <f t="shared" si="47"/>
        <v>0.97944757834861551</v>
      </c>
      <c r="L96" s="50">
        <v>3018.593265</v>
      </c>
      <c r="M96" s="52">
        <f t="shared" si="48"/>
        <v>0.22456135561682872</v>
      </c>
      <c r="N96" s="53">
        <f t="shared" si="49"/>
        <v>0.16520322159588441</v>
      </c>
      <c r="O96" s="50">
        <v>4743.0446499999998</v>
      </c>
      <c r="P96" s="52">
        <f t="shared" si="50"/>
        <v>0.35284798011869506</v>
      </c>
      <c r="Q96" s="77">
        <f t="shared" si="51"/>
        <v>5680.5380850000001</v>
      </c>
      <c r="R96" s="52">
        <f t="shared" si="52"/>
        <v>0.42259066426447628</v>
      </c>
      <c r="S96" s="27"/>
      <c r="T96" s="56">
        <v>738.48804600000005</v>
      </c>
      <c r="U96" s="59">
        <f t="shared" si="38"/>
        <v>5.4938132486883083E-2</v>
      </c>
      <c r="V96" s="59"/>
      <c r="W96" s="58">
        <v>1185.658467</v>
      </c>
      <c r="X96" s="59">
        <f t="shared" si="39"/>
        <v>8.8204355232367138E-2</v>
      </c>
      <c r="Y96" s="59"/>
      <c r="Z96" s="58">
        <v>988.91485299999999</v>
      </c>
      <c r="AA96" s="59">
        <f t="shared" si="40"/>
        <v>7.356806316179762E-2</v>
      </c>
      <c r="AB96" s="4"/>
      <c r="AC96" s="56">
        <v>383.88890700000002</v>
      </c>
      <c r="AD96" s="59">
        <f t="shared" si="61"/>
        <v>0.51983090190738168</v>
      </c>
      <c r="AE96" s="61">
        <f t="shared" si="53"/>
        <v>354.59913900000004</v>
      </c>
      <c r="AF96" s="62">
        <f t="shared" si="54"/>
        <v>0.48016909809261832</v>
      </c>
      <c r="AG96" s="59"/>
      <c r="AH96" s="56">
        <v>757.16357700000003</v>
      </c>
      <c r="AI96" s="59">
        <f t="shared" si="42"/>
        <v>0.63860175427735555</v>
      </c>
      <c r="AJ96" s="63">
        <f t="shared" si="55"/>
        <v>428.49488999999994</v>
      </c>
      <c r="AK96" s="59">
        <f t="shared" si="56"/>
        <v>0.36139824572264445</v>
      </c>
      <c r="AL96" s="59"/>
      <c r="AM96" s="56">
        <v>401.72564899999998</v>
      </c>
      <c r="AN96" s="59">
        <f t="shared" si="37"/>
        <v>0.40622875445880269</v>
      </c>
      <c r="AO96" s="63">
        <f t="shared" si="57"/>
        <v>587.18920400000002</v>
      </c>
      <c r="AP96" s="59">
        <f t="shared" si="58"/>
        <v>0.59377124554119731</v>
      </c>
      <c r="AQ96" s="4"/>
      <c r="AR96" s="65">
        <f t="shared" si="43"/>
        <v>1542.778133</v>
      </c>
      <c r="AS96" s="66">
        <v>1475.815155</v>
      </c>
      <c r="AT96" s="67">
        <f t="shared" si="59"/>
        <v>0.51109175617934732</v>
      </c>
      <c r="AU96" s="68">
        <f t="shared" si="60"/>
        <v>0.48890825144009592</v>
      </c>
    </row>
    <row r="97" spans="1:47" x14ac:dyDescent="0.25">
      <c r="A97" t="s">
        <v>88</v>
      </c>
      <c r="B97" t="s">
        <v>1</v>
      </c>
      <c r="C97" s="44">
        <v>20754</v>
      </c>
      <c r="D97" s="44">
        <v>21951</v>
      </c>
      <c r="E97" s="44">
        <f t="shared" si="44"/>
        <v>1197</v>
      </c>
      <c r="F97" s="45">
        <f t="shared" si="45"/>
        <v>5.7675628794449263E-2</v>
      </c>
      <c r="G97" s="46">
        <f t="shared" si="46"/>
        <v>700.08082185978265</v>
      </c>
      <c r="H97" s="32"/>
      <c r="I97" s="50">
        <v>20067.168763000001</v>
      </c>
      <c r="J97" s="50">
        <v>20066.512597000001</v>
      </c>
      <c r="K97" s="51">
        <f t="shared" si="47"/>
        <v>0.99996730151583668</v>
      </c>
      <c r="L97" s="50">
        <v>3147.7698260000002</v>
      </c>
      <c r="M97" s="52">
        <f t="shared" si="48"/>
        <v>0.15686681035301572</v>
      </c>
      <c r="N97" s="53">
        <f t="shared" si="49"/>
        <v>0.14339983718281629</v>
      </c>
      <c r="O97" s="50">
        <v>4784.0893589999996</v>
      </c>
      <c r="P97" s="52">
        <f t="shared" si="50"/>
        <v>0.23841159921905086</v>
      </c>
      <c r="Q97" s="77">
        <f t="shared" si="51"/>
        <v>12134.653412000001</v>
      </c>
      <c r="R97" s="52">
        <f t="shared" si="52"/>
        <v>0.60472159042793339</v>
      </c>
      <c r="S97" s="27"/>
      <c r="T97" s="56">
        <v>978.24516500000004</v>
      </c>
      <c r="U97" s="59">
        <f t="shared" si="38"/>
        <v>4.8750133351335316E-2</v>
      </c>
      <c r="V97" s="59"/>
      <c r="W97" s="58">
        <v>1767.393722</v>
      </c>
      <c r="X97" s="59">
        <f t="shared" si="39"/>
        <v>8.8076775346814892E-2</v>
      </c>
      <c r="Y97" s="59"/>
      <c r="Z97" s="58">
        <v>2952.0012969999998</v>
      </c>
      <c r="AA97" s="59">
        <f t="shared" si="40"/>
        <v>0.14711082868686073</v>
      </c>
      <c r="AB97" s="4"/>
      <c r="AC97" s="56">
        <v>186.330949</v>
      </c>
      <c r="AD97" s="59">
        <f t="shared" si="61"/>
        <v>0.19047469455164645</v>
      </c>
      <c r="AE97" s="61">
        <f t="shared" si="53"/>
        <v>791.91421600000001</v>
      </c>
      <c r="AF97" s="62">
        <f t="shared" si="54"/>
        <v>0.80952530544835355</v>
      </c>
      <c r="AG97" s="59"/>
      <c r="AH97" s="56">
        <v>491.44861800000001</v>
      </c>
      <c r="AI97" s="59">
        <f t="shared" si="42"/>
        <v>0.27806402833878574</v>
      </c>
      <c r="AJ97" s="63">
        <f t="shared" si="55"/>
        <v>1275.9451039999999</v>
      </c>
      <c r="AK97" s="59">
        <f t="shared" si="56"/>
        <v>0.72193597166121415</v>
      </c>
      <c r="AL97" s="59"/>
      <c r="AM97" s="56">
        <v>508.023573</v>
      </c>
      <c r="AN97" s="59">
        <f t="shared" si="37"/>
        <v>0.17209463068877509</v>
      </c>
      <c r="AO97" s="63">
        <f t="shared" si="57"/>
        <v>2443.9777239999999</v>
      </c>
      <c r="AP97" s="59">
        <f t="shared" si="58"/>
        <v>0.82790536931122494</v>
      </c>
      <c r="AQ97" s="4"/>
      <c r="AR97" s="65">
        <f t="shared" si="43"/>
        <v>1185.80314</v>
      </c>
      <c r="AS97" s="66">
        <v>1961.9666709999999</v>
      </c>
      <c r="AT97" s="67">
        <f t="shared" si="59"/>
        <v>0.37671215036292804</v>
      </c>
      <c r="AU97" s="68">
        <f t="shared" si="60"/>
        <v>0.62328784487179334</v>
      </c>
    </row>
    <row r="98" spans="1:47" x14ac:dyDescent="0.25">
      <c r="A98" t="s">
        <v>89</v>
      </c>
      <c r="B98" t="s">
        <v>1</v>
      </c>
      <c r="C98" s="44">
        <v>6907</v>
      </c>
      <c r="D98" s="44">
        <v>7277</v>
      </c>
      <c r="E98" s="44">
        <f t="shared" si="44"/>
        <v>370</v>
      </c>
      <c r="F98" s="45">
        <f t="shared" si="45"/>
        <v>5.3568843202548143E-2</v>
      </c>
      <c r="G98" s="46">
        <f t="shared" si="46"/>
        <v>195.18862780118167</v>
      </c>
      <c r="H98" s="32"/>
      <c r="I98" s="50">
        <v>23860.406481999999</v>
      </c>
      <c r="J98" s="50">
        <v>19217.770063</v>
      </c>
      <c r="K98" s="51">
        <f t="shared" si="47"/>
        <v>0.8054250910393187</v>
      </c>
      <c r="L98" s="50">
        <v>4408.3098499999996</v>
      </c>
      <c r="M98" s="52">
        <f t="shared" si="48"/>
        <v>0.22938716799860795</v>
      </c>
      <c r="N98" s="53">
        <f t="shared" si="49"/>
        <v>0.60578670468599694</v>
      </c>
      <c r="O98" s="50">
        <v>1361.510362</v>
      </c>
      <c r="P98" s="52">
        <f t="shared" si="50"/>
        <v>7.0846427943339688E-2</v>
      </c>
      <c r="Q98" s="77">
        <f t="shared" si="51"/>
        <v>13447.949851000001</v>
      </c>
      <c r="R98" s="52">
        <f t="shared" si="52"/>
        <v>0.69976640405805246</v>
      </c>
      <c r="S98" s="27"/>
      <c r="T98" s="56">
        <v>528.21433200000001</v>
      </c>
      <c r="U98" s="59">
        <f t="shared" si="38"/>
        <v>2.7485724424238574E-2</v>
      </c>
      <c r="V98" s="59"/>
      <c r="W98" s="58">
        <v>2080.0684350000001</v>
      </c>
      <c r="X98" s="59">
        <f t="shared" si="39"/>
        <v>0.10823672195999258</v>
      </c>
      <c r="Y98" s="59"/>
      <c r="Z98" s="58">
        <v>2099.6084989999999</v>
      </c>
      <c r="AA98" s="59">
        <f t="shared" si="40"/>
        <v>0.10925349258093056</v>
      </c>
      <c r="AB98" s="4"/>
      <c r="AC98" s="56">
        <v>395.64907699999998</v>
      </c>
      <c r="AD98" s="59">
        <f t="shared" si="61"/>
        <v>0.74903131746148832</v>
      </c>
      <c r="AE98" s="61">
        <f t="shared" si="53"/>
        <v>132.56525500000004</v>
      </c>
      <c r="AF98" s="62">
        <f t="shared" si="54"/>
        <v>0.25096868253851173</v>
      </c>
      <c r="AG98" s="59"/>
      <c r="AH98" s="56">
        <v>723.78304700000001</v>
      </c>
      <c r="AI98" s="59">
        <f t="shared" si="42"/>
        <v>0.34796117032562918</v>
      </c>
      <c r="AJ98" s="63">
        <f t="shared" si="55"/>
        <v>1356.2853880000002</v>
      </c>
      <c r="AK98" s="59">
        <f t="shared" si="56"/>
        <v>0.65203882967437088</v>
      </c>
      <c r="AL98" s="59"/>
      <c r="AM98" s="56">
        <v>911.24279100000001</v>
      </c>
      <c r="AN98" s="59">
        <f t="shared" si="37"/>
        <v>0.43400604990597347</v>
      </c>
      <c r="AO98" s="63">
        <f t="shared" si="57"/>
        <v>1188.3657079999998</v>
      </c>
      <c r="AP98" s="59">
        <f t="shared" si="58"/>
        <v>0.56599395009402653</v>
      </c>
      <c r="AQ98" s="4"/>
      <c r="AR98" s="65">
        <f t="shared" si="43"/>
        <v>2030.6749150000001</v>
      </c>
      <c r="AS98" s="66">
        <v>2377.6349749999999</v>
      </c>
      <c r="AT98" s="67">
        <f t="shared" si="59"/>
        <v>0.4606470470763302</v>
      </c>
      <c r="AU98" s="68">
        <f t="shared" si="60"/>
        <v>0.5393529619974422</v>
      </c>
    </row>
    <row r="99" spans="1:47" x14ac:dyDescent="0.25">
      <c r="A99" t="s">
        <v>90</v>
      </c>
      <c r="B99" t="s">
        <v>1</v>
      </c>
      <c r="C99" s="44">
        <v>11469</v>
      </c>
      <c r="D99" s="44">
        <v>11261</v>
      </c>
      <c r="E99" s="44">
        <f t="shared" si="44"/>
        <v>-208</v>
      </c>
      <c r="F99" s="45">
        <f t="shared" si="45"/>
        <v>-1.8135844450257215E-2</v>
      </c>
      <c r="G99" s="46">
        <f t="shared" si="46"/>
        <v>650.62644865582536</v>
      </c>
      <c r="H99" s="32"/>
      <c r="I99" s="50">
        <v>11077.078122000001</v>
      </c>
      <c r="J99" s="50">
        <v>982.47963800000002</v>
      </c>
      <c r="K99" s="51">
        <f t="shared" si="47"/>
        <v>8.8694836957835796E-2</v>
      </c>
      <c r="L99" s="50">
        <v>545.61429299999998</v>
      </c>
      <c r="M99" s="52">
        <f t="shared" si="48"/>
        <v>0.55534412307077241</v>
      </c>
      <c r="N99" s="53">
        <f t="shared" si="49"/>
        <v>4.8451673297220492E-2</v>
      </c>
      <c r="O99" s="50">
        <v>127.715801</v>
      </c>
      <c r="P99" s="52">
        <f t="shared" si="50"/>
        <v>0.1299933312205703</v>
      </c>
      <c r="Q99" s="77">
        <f t="shared" si="51"/>
        <v>309.14954400000011</v>
      </c>
      <c r="R99" s="52">
        <f t="shared" si="52"/>
        <v>0.31466254570865732</v>
      </c>
      <c r="S99" s="27"/>
      <c r="T99" s="56">
        <v>0</v>
      </c>
      <c r="U99" s="59">
        <f t="shared" si="38"/>
        <v>0</v>
      </c>
      <c r="V99" s="59"/>
      <c r="W99" s="58">
        <v>0</v>
      </c>
      <c r="X99" s="59">
        <f t="shared" si="39"/>
        <v>0</v>
      </c>
      <c r="Y99" s="59"/>
      <c r="Z99" s="58">
        <v>36.533918999999997</v>
      </c>
      <c r="AA99" s="59">
        <f t="shared" si="40"/>
        <v>3.7185421037702969E-2</v>
      </c>
      <c r="AB99" s="4"/>
      <c r="AC99" s="56">
        <v>0</v>
      </c>
      <c r="AD99" s="61" t="s">
        <v>177</v>
      </c>
      <c r="AE99" s="61">
        <f t="shared" si="53"/>
        <v>0</v>
      </c>
      <c r="AF99" s="62">
        <v>0</v>
      </c>
      <c r="AG99" s="61"/>
      <c r="AH99" s="56">
        <v>0</v>
      </c>
      <c r="AI99" s="61" t="s">
        <v>177</v>
      </c>
      <c r="AJ99" s="63">
        <f t="shared" si="55"/>
        <v>0</v>
      </c>
      <c r="AK99" s="59">
        <v>0</v>
      </c>
      <c r="AL99" s="61"/>
      <c r="AM99" s="56">
        <v>36.533918999999997</v>
      </c>
      <c r="AN99" s="59">
        <f t="shared" si="37"/>
        <v>1</v>
      </c>
      <c r="AO99" s="63">
        <f t="shared" si="57"/>
        <v>0</v>
      </c>
      <c r="AP99" s="59">
        <f t="shared" si="58"/>
        <v>0</v>
      </c>
      <c r="AQ99" s="4"/>
      <c r="AR99" s="65">
        <f t="shared" si="43"/>
        <v>36.533918999999997</v>
      </c>
      <c r="AS99" s="66">
        <v>509.08037200000001</v>
      </c>
      <c r="AT99" s="67">
        <f t="shared" si="59"/>
        <v>6.6959241113575443E-2</v>
      </c>
      <c r="AU99" s="68">
        <f t="shared" si="60"/>
        <v>0.93304075522083152</v>
      </c>
    </row>
    <row r="100" spans="1:47" x14ac:dyDescent="0.25">
      <c r="A100" t="s">
        <v>91</v>
      </c>
      <c r="B100" t="s">
        <v>1</v>
      </c>
      <c r="C100" s="44">
        <v>21363</v>
      </c>
      <c r="D100" s="44">
        <v>22325</v>
      </c>
      <c r="E100" s="44">
        <f t="shared" si="44"/>
        <v>962</v>
      </c>
      <c r="F100" s="45">
        <f t="shared" si="45"/>
        <v>4.5031128586808966E-2</v>
      </c>
      <c r="G100" s="46">
        <f t="shared" si="46"/>
        <v>1301.6470436964375</v>
      </c>
      <c r="H100" s="32"/>
      <c r="I100" s="50">
        <v>10976.862021999999</v>
      </c>
      <c r="J100" s="50">
        <v>10682.524341</v>
      </c>
      <c r="K100" s="51">
        <f t="shared" si="47"/>
        <v>0.97318562623725402</v>
      </c>
      <c r="L100" s="50">
        <v>1284.7595679999999</v>
      </c>
      <c r="M100" s="52">
        <f t="shared" si="48"/>
        <v>0.12026741311218322</v>
      </c>
      <c r="N100" s="53">
        <f t="shared" si="49"/>
        <v>5.7548020963045912E-2</v>
      </c>
      <c r="O100" s="50">
        <v>5374.0007020000003</v>
      </c>
      <c r="P100" s="52">
        <f t="shared" si="50"/>
        <v>0.50306468119846437</v>
      </c>
      <c r="Q100" s="77">
        <f t="shared" si="51"/>
        <v>4023.7640709999996</v>
      </c>
      <c r="R100" s="52">
        <f t="shared" si="52"/>
        <v>0.37666790568935243</v>
      </c>
      <c r="S100" s="27"/>
      <c r="T100" s="56">
        <v>0</v>
      </c>
      <c r="U100" s="59">
        <f t="shared" si="38"/>
        <v>0</v>
      </c>
      <c r="V100" s="59"/>
      <c r="W100" s="58">
        <v>36.095512999999997</v>
      </c>
      <c r="X100" s="59">
        <f t="shared" si="39"/>
        <v>3.3789310323837805E-3</v>
      </c>
      <c r="Y100" s="59"/>
      <c r="Z100" s="58">
        <v>168.351394</v>
      </c>
      <c r="AA100" s="59">
        <f t="shared" si="40"/>
        <v>1.5759514195896555E-2</v>
      </c>
      <c r="AB100" s="4"/>
      <c r="AC100" s="56">
        <v>0</v>
      </c>
      <c r="AD100" s="61" t="s">
        <v>177</v>
      </c>
      <c r="AE100" s="61">
        <f t="shared" si="53"/>
        <v>0</v>
      </c>
      <c r="AF100" s="62">
        <v>0</v>
      </c>
      <c r="AG100" s="61"/>
      <c r="AH100" s="56">
        <v>0</v>
      </c>
      <c r="AI100" s="59">
        <f>AH100/W100</f>
        <v>0</v>
      </c>
      <c r="AJ100" s="63">
        <f t="shared" si="55"/>
        <v>36.095512999999997</v>
      </c>
      <c r="AK100" s="59">
        <f t="shared" si="56"/>
        <v>1</v>
      </c>
      <c r="AL100" s="59"/>
      <c r="AM100" s="56">
        <v>7.9100000000000004E-4</v>
      </c>
      <c r="AN100" s="59">
        <f t="shared" si="37"/>
        <v>4.6985057931863635E-6</v>
      </c>
      <c r="AO100" s="63">
        <f t="shared" si="57"/>
        <v>168.35060300000001</v>
      </c>
      <c r="AP100" s="59">
        <f t="shared" si="58"/>
        <v>0.9999953014942069</v>
      </c>
      <c r="AQ100" s="4"/>
      <c r="AR100" s="65">
        <f t="shared" si="43"/>
        <v>7.9100000000000004E-4</v>
      </c>
      <c r="AS100" s="66">
        <v>1284.758771</v>
      </c>
      <c r="AT100" s="67">
        <f t="shared" si="59"/>
        <v>6.1567940002296212E-7</v>
      </c>
      <c r="AU100" s="68">
        <f t="shared" si="60"/>
        <v>0.99999937965046548</v>
      </c>
    </row>
    <row r="101" spans="1:47" x14ac:dyDescent="0.25">
      <c r="A101" t="s">
        <v>92</v>
      </c>
      <c r="B101" t="s">
        <v>1</v>
      </c>
      <c r="C101" s="44">
        <v>37258</v>
      </c>
      <c r="D101" s="44">
        <v>38120</v>
      </c>
      <c r="E101" s="44">
        <f t="shared" si="44"/>
        <v>862</v>
      </c>
      <c r="F101" s="45">
        <f t="shared" si="45"/>
        <v>2.3135970798217831E-2</v>
      </c>
      <c r="G101" s="46">
        <f t="shared" si="46"/>
        <v>2941.2316429349917</v>
      </c>
      <c r="H101" s="32"/>
      <c r="I101" s="50">
        <v>8294.7564020000009</v>
      </c>
      <c r="J101" s="50">
        <v>299.91247600000003</v>
      </c>
      <c r="K101" s="51">
        <f t="shared" si="47"/>
        <v>3.615687567722739E-2</v>
      </c>
      <c r="L101" s="50">
        <v>7.9082E-2</v>
      </c>
      <c r="M101" s="52">
        <f t="shared" si="48"/>
        <v>2.6368359547670166E-4</v>
      </c>
      <c r="N101" s="53">
        <f t="shared" si="49"/>
        <v>2.0745540398740819E-6</v>
      </c>
      <c r="O101" s="50">
        <v>161.955907</v>
      </c>
      <c r="P101" s="52">
        <f t="shared" si="50"/>
        <v>0.54001056961698379</v>
      </c>
      <c r="Q101" s="77">
        <f t="shared" si="51"/>
        <v>137.87748700000003</v>
      </c>
      <c r="R101" s="52">
        <f t="shared" si="52"/>
        <v>0.45972574678753952</v>
      </c>
      <c r="S101" s="27"/>
      <c r="T101" s="56">
        <v>0</v>
      </c>
      <c r="U101" s="59">
        <f t="shared" si="38"/>
        <v>0</v>
      </c>
      <c r="V101" s="59"/>
      <c r="W101" s="58">
        <v>17.586147</v>
      </c>
      <c r="X101" s="59">
        <f t="shared" si="39"/>
        <v>5.8637597323560491E-2</v>
      </c>
      <c r="Y101" s="59"/>
      <c r="Z101" s="58">
        <v>26.880044000000002</v>
      </c>
      <c r="AA101" s="59">
        <f t="shared" si="40"/>
        <v>8.9626294839431755E-2</v>
      </c>
      <c r="AB101" s="4"/>
      <c r="AC101" s="56">
        <v>0</v>
      </c>
      <c r="AD101" s="61" t="s">
        <v>177</v>
      </c>
      <c r="AE101" s="61">
        <f t="shared" si="53"/>
        <v>0</v>
      </c>
      <c r="AF101" s="62">
        <v>0</v>
      </c>
      <c r="AG101" s="61"/>
      <c r="AH101" s="56">
        <v>0</v>
      </c>
      <c r="AI101" s="59">
        <f>AH101/W101</f>
        <v>0</v>
      </c>
      <c r="AJ101" s="63">
        <f t="shared" si="55"/>
        <v>17.586147</v>
      </c>
      <c r="AK101" s="59">
        <f t="shared" si="56"/>
        <v>1</v>
      </c>
      <c r="AL101" s="59"/>
      <c r="AM101" s="56">
        <v>0</v>
      </c>
      <c r="AN101" s="59">
        <f t="shared" si="37"/>
        <v>0</v>
      </c>
      <c r="AO101" s="63">
        <f t="shared" si="57"/>
        <v>26.880044000000002</v>
      </c>
      <c r="AP101" s="59">
        <f t="shared" si="58"/>
        <v>1</v>
      </c>
      <c r="AQ101" s="4"/>
      <c r="AR101" s="65">
        <f t="shared" si="43"/>
        <v>0</v>
      </c>
      <c r="AS101" s="66">
        <v>7.9082E-2</v>
      </c>
      <c r="AT101" s="67">
        <f t="shared" si="59"/>
        <v>0</v>
      </c>
      <c r="AU101" s="68">
        <f t="shared" si="60"/>
        <v>1</v>
      </c>
    </row>
    <row r="102" spans="1:47" x14ac:dyDescent="0.25">
      <c r="A102" t="s">
        <v>93</v>
      </c>
      <c r="B102" t="s">
        <v>1</v>
      </c>
      <c r="C102" s="44">
        <v>172648</v>
      </c>
      <c r="D102" s="44">
        <v>181045</v>
      </c>
      <c r="E102" s="44">
        <f t="shared" si="44"/>
        <v>8397</v>
      </c>
      <c r="F102" s="45">
        <f t="shared" si="45"/>
        <v>4.863653213474816E-2</v>
      </c>
      <c r="G102" s="46">
        <f t="shared" si="46"/>
        <v>4710.0686152016124</v>
      </c>
      <c r="H102" s="32"/>
      <c r="I102" s="50">
        <v>24600.236104</v>
      </c>
      <c r="J102" s="50">
        <v>163.27397400000001</v>
      </c>
      <c r="K102" s="51">
        <f t="shared" si="47"/>
        <v>6.6370897136817176E-3</v>
      </c>
      <c r="L102" s="50">
        <v>0.24437</v>
      </c>
      <c r="M102" s="52">
        <f t="shared" si="48"/>
        <v>1.4966867897758156E-3</v>
      </c>
      <c r="N102" s="53">
        <f t="shared" si="49"/>
        <v>1.3497749178381066E-6</v>
      </c>
      <c r="O102" s="50">
        <v>92.047424000000007</v>
      </c>
      <c r="P102" s="52">
        <f t="shared" si="50"/>
        <v>0.56376054153002975</v>
      </c>
      <c r="Q102" s="77">
        <f t="shared" si="51"/>
        <v>70.98218</v>
      </c>
      <c r="R102" s="52">
        <f t="shared" si="52"/>
        <v>0.43474277168019437</v>
      </c>
      <c r="S102" s="27"/>
      <c r="T102" s="56">
        <v>0</v>
      </c>
      <c r="U102" s="59">
        <f t="shared" si="38"/>
        <v>0</v>
      </c>
      <c r="V102" s="59"/>
      <c r="W102" s="58">
        <v>0</v>
      </c>
      <c r="X102" s="59">
        <f t="shared" si="39"/>
        <v>0</v>
      </c>
      <c r="Y102" s="59"/>
      <c r="Z102" s="58">
        <v>42.738791999999997</v>
      </c>
      <c r="AA102" s="59">
        <f t="shared" si="40"/>
        <v>0.26176120390136393</v>
      </c>
      <c r="AB102" s="4"/>
      <c r="AC102" s="56">
        <v>0</v>
      </c>
      <c r="AD102" s="61" t="s">
        <v>177</v>
      </c>
      <c r="AE102" s="61">
        <f t="shared" si="53"/>
        <v>0</v>
      </c>
      <c r="AF102" s="62">
        <v>0</v>
      </c>
      <c r="AG102" s="61"/>
      <c r="AH102" s="56">
        <v>0</v>
      </c>
      <c r="AI102" s="61" t="s">
        <v>177</v>
      </c>
      <c r="AJ102" s="63">
        <f t="shared" si="55"/>
        <v>0</v>
      </c>
      <c r="AK102" s="59">
        <v>0</v>
      </c>
      <c r="AL102" s="61"/>
      <c r="AM102" s="56">
        <v>0</v>
      </c>
      <c r="AN102" s="59">
        <f t="shared" si="37"/>
        <v>0</v>
      </c>
      <c r="AO102" s="63">
        <f t="shared" si="57"/>
        <v>42.738791999999997</v>
      </c>
      <c r="AP102" s="59">
        <f t="shared" si="58"/>
        <v>1</v>
      </c>
      <c r="AQ102" s="4"/>
      <c r="AR102" s="65">
        <f t="shared" si="43"/>
        <v>0</v>
      </c>
      <c r="AS102" s="66">
        <v>0.24437</v>
      </c>
      <c r="AT102" s="67">
        <f t="shared" si="59"/>
        <v>0</v>
      </c>
      <c r="AU102" s="68">
        <f t="shared" si="60"/>
        <v>1</v>
      </c>
    </row>
    <row r="103" spans="1:47" x14ac:dyDescent="0.25">
      <c r="A103" s="13"/>
      <c r="B103" s="13"/>
      <c r="C103" s="13"/>
      <c r="D103" s="13"/>
      <c r="E103" s="13"/>
      <c r="F103" s="13"/>
      <c r="G103" s="33"/>
      <c r="H103" s="33"/>
      <c r="I103" s="12"/>
      <c r="J103" s="12"/>
      <c r="K103" s="20"/>
      <c r="L103" s="12"/>
      <c r="M103" s="13"/>
      <c r="N103" s="13"/>
      <c r="O103" s="13"/>
      <c r="P103" s="13"/>
      <c r="Q103" s="13"/>
      <c r="R103" s="13"/>
      <c r="S103" s="28"/>
      <c r="T103" s="12"/>
      <c r="U103" s="14"/>
      <c r="V103" s="14"/>
      <c r="W103" s="15"/>
      <c r="X103" s="14"/>
      <c r="Y103" s="14"/>
      <c r="Z103" s="15"/>
      <c r="AA103" s="14"/>
      <c r="AB103" s="14"/>
      <c r="AC103" s="12"/>
      <c r="AD103" s="16"/>
      <c r="AE103" s="16"/>
      <c r="AF103" s="16"/>
      <c r="AG103" s="16"/>
      <c r="AH103" s="12"/>
      <c r="AI103" s="16"/>
      <c r="AJ103" s="16"/>
      <c r="AK103" s="16"/>
      <c r="AL103" s="16"/>
      <c r="AM103" s="12"/>
      <c r="AN103" s="14"/>
      <c r="AO103" s="14"/>
      <c r="AP103" s="14"/>
      <c r="AQ103" s="14"/>
      <c r="AR103" s="14"/>
      <c r="AS103" s="12"/>
      <c r="AT103" s="12"/>
      <c r="AU103" s="13"/>
    </row>
    <row r="104" spans="1:47" x14ac:dyDescent="0.25">
      <c r="A104" t="s">
        <v>205</v>
      </c>
      <c r="C104" s="47">
        <f>SUM(C9:C102)</f>
        <v>1802629</v>
      </c>
      <c r="D104" s="47">
        <f>SUM(D9:D102)</f>
        <v>1875343</v>
      </c>
      <c r="E104" s="47">
        <f>SUM(E9:E102)</f>
        <v>72714</v>
      </c>
      <c r="F104" s="45">
        <f t="shared" si="45"/>
        <v>4.0337751140140314E-2</v>
      </c>
      <c r="G104" s="46">
        <f t="shared" si="46"/>
        <v>989.23504143857076</v>
      </c>
      <c r="H104" s="32"/>
      <c r="I104" s="50">
        <f>SUM(I9:I102)</f>
        <v>1213280.433591</v>
      </c>
      <c r="J104" s="50">
        <f>SUM(J9:J102)</f>
        <v>970537.00682300038</v>
      </c>
      <c r="K104" s="51">
        <f>J104/I104</f>
        <v>0.79992801330394725</v>
      </c>
      <c r="L104" s="50">
        <f>SUM(L9:L102)</f>
        <v>205680.10972499993</v>
      </c>
      <c r="M104" s="52">
        <f t="shared" si="48"/>
        <v>0.21192402585274153</v>
      </c>
      <c r="N104" s="53">
        <f>L104/D104</f>
        <v>0.10967599512462517</v>
      </c>
      <c r="O104" s="50">
        <f>SUM(O9:O102)</f>
        <v>250695.84466399989</v>
      </c>
      <c r="P104" s="52">
        <f>O104/J104</f>
        <v>0.25830632206868542</v>
      </c>
      <c r="Q104" s="50">
        <f>SUM(Q9:Q102)</f>
        <v>514161.05243399984</v>
      </c>
      <c r="R104" s="52">
        <f t="shared" si="52"/>
        <v>0.5297696520785723</v>
      </c>
      <c r="S104" s="27"/>
      <c r="T104" s="56">
        <f>SUM(T9:T102)</f>
        <v>135448.45373800004</v>
      </c>
      <c r="U104" s="59">
        <f>T104/J104</f>
        <v>0.13956031844821984</v>
      </c>
      <c r="V104" s="59"/>
      <c r="W104" s="56">
        <f>SUM(W9:W102)</f>
        <v>146098.47234200008</v>
      </c>
      <c r="X104" s="59">
        <f>W104/J104</f>
        <v>0.15053364407014774</v>
      </c>
      <c r="Y104" s="59"/>
      <c r="Z104" s="56">
        <f>SUM(Z9:Z102)</f>
        <v>137543.17572199996</v>
      </c>
      <c r="AA104" s="59">
        <f>Z104/J104</f>
        <v>0.14171863077353433</v>
      </c>
      <c r="AB104" s="4"/>
      <c r="AC104" s="56">
        <f>SUM(AC9:AC102)</f>
        <v>70067.369671999957</v>
      </c>
      <c r="AD104" s="59">
        <f t="shared" ref="AD104" si="62">AC104/T104</f>
        <v>0.51729914767083507</v>
      </c>
      <c r="AE104" s="61">
        <f t="shared" si="53"/>
        <v>65381.084066000083</v>
      </c>
      <c r="AF104" s="62">
        <f t="shared" si="54"/>
        <v>0.48270085232916493</v>
      </c>
      <c r="AG104" s="59"/>
      <c r="AH104" s="56">
        <f>SUM(AH9:AH102)</f>
        <v>44924.053735000001</v>
      </c>
      <c r="AI104" s="59">
        <f t="shared" ref="AI104" si="63">AH104/W104</f>
        <v>0.30749160490766697</v>
      </c>
      <c r="AJ104" s="63">
        <f>W104-AH104</f>
        <v>101174.41860700009</v>
      </c>
      <c r="AK104" s="59">
        <f>AJ104/W104</f>
        <v>0.69250839509233308</v>
      </c>
      <c r="AL104" s="59"/>
      <c r="AM104" s="56">
        <f>SUM(AM9:AM102)</f>
        <v>28226.587815000003</v>
      </c>
      <c r="AN104" s="59">
        <f>AM104/Z104</f>
        <v>0.20521983491242871</v>
      </c>
      <c r="AO104" s="63">
        <f>Z104-AM104</f>
        <v>109316.58790699995</v>
      </c>
      <c r="AP104" s="59">
        <f>AO104/Z104</f>
        <v>0.79478016508757132</v>
      </c>
      <c r="AQ104" s="4"/>
      <c r="AR104" s="65">
        <f>AC104+AH104+AM104</f>
        <v>143218.01122199997</v>
      </c>
      <c r="AS104" s="66">
        <f>SUM(AS9:AS102)</f>
        <v>62462.098523000001</v>
      </c>
      <c r="AT104" s="67">
        <f>AR104/L104</f>
        <v>0.6963143466496905</v>
      </c>
      <c r="AU104" s="68">
        <f>AS104/L104</f>
        <v>0.30368565344754811</v>
      </c>
    </row>
    <row r="105" spans="1:47" x14ac:dyDescent="0.25">
      <c r="A105" t="s">
        <v>203</v>
      </c>
      <c r="C105" s="47">
        <f>C106-C104</f>
        <v>4546468</v>
      </c>
      <c r="D105" s="47">
        <f>D106-D104</f>
        <v>4672286</v>
      </c>
      <c r="E105" s="47">
        <f>D105-C105</f>
        <v>125818</v>
      </c>
      <c r="F105" s="45">
        <f t="shared" si="45"/>
        <v>2.767378985181464E-2</v>
      </c>
      <c r="G105" s="46"/>
      <c r="H105" s="32"/>
      <c r="I105" s="50"/>
      <c r="J105" s="50"/>
      <c r="K105" s="51"/>
      <c r="L105" s="50"/>
      <c r="M105" s="52"/>
      <c r="N105" s="53"/>
      <c r="O105" s="52"/>
      <c r="P105" s="52"/>
      <c r="Q105" s="52"/>
      <c r="R105" s="52"/>
      <c r="S105" s="27"/>
      <c r="T105" s="56"/>
      <c r="U105" s="59"/>
      <c r="V105" s="59"/>
      <c r="W105" s="56"/>
      <c r="X105" s="59"/>
      <c r="Y105" s="59"/>
      <c r="Z105" s="56"/>
      <c r="AA105" s="59"/>
      <c r="AB105" s="4"/>
      <c r="AC105" s="56"/>
      <c r="AD105" s="59"/>
      <c r="AE105" s="61"/>
      <c r="AF105" s="62"/>
      <c r="AG105" s="59"/>
      <c r="AH105" s="56"/>
      <c r="AI105" s="59"/>
      <c r="AJ105" s="63"/>
      <c r="AK105" s="59"/>
      <c r="AL105" s="59"/>
      <c r="AM105" s="56"/>
      <c r="AN105" s="59"/>
      <c r="AO105" s="63"/>
      <c r="AP105" s="59"/>
      <c r="AQ105" s="4"/>
      <c r="AR105" s="65"/>
      <c r="AS105" s="66"/>
      <c r="AT105" s="67"/>
      <c r="AU105" s="68"/>
    </row>
    <row r="106" spans="1:47" x14ac:dyDescent="0.25">
      <c r="A106" t="s">
        <v>204</v>
      </c>
      <c r="C106" s="72">
        <v>6349097</v>
      </c>
      <c r="D106" s="71">
        <v>6547629</v>
      </c>
      <c r="E106" s="47">
        <f>E104+E105</f>
        <v>198532</v>
      </c>
      <c r="F106" s="45">
        <f t="shared" si="45"/>
        <v>3.1269328536010714E-2</v>
      </c>
      <c r="G106" s="71"/>
      <c r="I106" s="6"/>
      <c r="J106" s="6"/>
      <c r="K106" s="19"/>
      <c r="L106" s="6"/>
      <c r="T106" s="6"/>
      <c r="U106" s="4"/>
      <c r="V106" s="4"/>
      <c r="W106" s="6"/>
      <c r="X106" s="4"/>
      <c r="Y106" s="4"/>
      <c r="Z106" s="6"/>
      <c r="AA106" s="4"/>
      <c r="AB106" s="4"/>
      <c r="AC106" s="6"/>
      <c r="AD106" s="4"/>
      <c r="AE106" s="4"/>
      <c r="AF106" s="4"/>
      <c r="AG106" s="4"/>
      <c r="AH106" s="6"/>
      <c r="AI106" s="4"/>
      <c r="AJ106" s="4"/>
      <c r="AK106" s="4"/>
      <c r="AL106" s="4"/>
      <c r="AM106" s="6"/>
      <c r="AN106" s="4"/>
      <c r="AO106" s="4"/>
      <c r="AP106" s="4"/>
      <c r="AQ106" s="4"/>
      <c r="AR106" s="11"/>
      <c r="AS106" s="6"/>
      <c r="AT106" s="10"/>
      <c r="AU106" s="9"/>
    </row>
    <row r="107" spans="1:47" x14ac:dyDescent="0.25">
      <c r="C107" s="72"/>
      <c r="D107" s="71"/>
      <c r="E107" s="47"/>
      <c r="F107" s="45"/>
      <c r="I107" s="6"/>
      <c r="J107" s="6"/>
      <c r="K107" s="19"/>
      <c r="L107" s="6"/>
      <c r="T107" s="6"/>
      <c r="U107" s="4"/>
      <c r="V107" s="4"/>
      <c r="W107" s="6"/>
      <c r="X107" s="4"/>
      <c r="Y107" s="4"/>
      <c r="Z107" s="6"/>
      <c r="AA107" s="4"/>
      <c r="AB107" s="4"/>
      <c r="AC107" s="6"/>
      <c r="AD107" s="4"/>
      <c r="AE107" s="4"/>
      <c r="AF107" s="4"/>
      <c r="AG107" s="4"/>
      <c r="AH107" s="6"/>
      <c r="AI107" s="4"/>
      <c r="AJ107" s="4"/>
      <c r="AK107" s="4"/>
      <c r="AL107" s="4"/>
      <c r="AM107" s="6"/>
      <c r="AN107" s="4"/>
      <c r="AO107" s="4"/>
      <c r="AP107" s="4"/>
      <c r="AQ107" s="4"/>
      <c r="AR107" s="11"/>
      <c r="AS107" s="6"/>
      <c r="AT107" s="10"/>
      <c r="AU107" s="9"/>
    </row>
    <row r="108" spans="1:47" ht="18.75" x14ac:dyDescent="0.3">
      <c r="A108" s="8" t="s">
        <v>179</v>
      </c>
      <c r="I108" s="6"/>
      <c r="J108" s="6"/>
      <c r="K108" s="21"/>
      <c r="L108" s="6"/>
      <c r="T108" s="6"/>
      <c r="U108" s="4"/>
      <c r="V108" s="4"/>
      <c r="W108" s="1"/>
      <c r="X108" s="4"/>
      <c r="Y108" s="4"/>
      <c r="Z108" s="1"/>
      <c r="AA108" s="4"/>
      <c r="AB108" s="4"/>
      <c r="AC108" s="6"/>
      <c r="AD108" s="7"/>
      <c r="AE108" s="7"/>
      <c r="AF108" s="7"/>
      <c r="AG108" s="7"/>
      <c r="AH108" s="6"/>
      <c r="AI108" s="7"/>
      <c r="AJ108" s="7"/>
      <c r="AK108" s="7"/>
      <c r="AL108" s="7"/>
      <c r="AM108" s="6"/>
      <c r="AN108" s="4"/>
      <c r="AO108" s="4"/>
      <c r="AP108" s="4"/>
      <c r="AQ108" s="4"/>
      <c r="AR108" s="4"/>
      <c r="AS108" s="6"/>
      <c r="AT108" s="6"/>
    </row>
    <row r="109" spans="1:47" x14ac:dyDescent="0.25">
      <c r="A109" t="s">
        <v>94</v>
      </c>
      <c r="B109" t="s">
        <v>95</v>
      </c>
      <c r="C109" s="48">
        <v>4843</v>
      </c>
      <c r="D109" s="48">
        <v>4322</v>
      </c>
      <c r="E109" s="44">
        <f t="shared" ref="E109:E172" si="64">D109-C109</f>
        <v>-521</v>
      </c>
      <c r="F109" s="45">
        <f t="shared" ref="F109:F172" si="65">E109/C109</f>
        <v>-0.10757794755316952</v>
      </c>
      <c r="G109" s="46">
        <f t="shared" ref="G109:G172" si="66">D109/(I109/640)</f>
        <v>210.07032519707764</v>
      </c>
      <c r="H109" s="32"/>
      <c r="I109" s="50">
        <v>13167.4</v>
      </c>
      <c r="J109" s="50">
        <v>13167.48602</v>
      </c>
      <c r="K109" s="51">
        <f t="shared" ref="K109:K172" si="67">J109/I109</f>
        <v>1.0000065328007048</v>
      </c>
      <c r="L109" s="50">
        <v>7151.5558600000004</v>
      </c>
      <c r="M109" s="52">
        <f t="shared" ref="M109:M172" si="68">L109/J109</f>
        <v>0.54312234310615959</v>
      </c>
      <c r="N109" s="53">
        <f t="shared" ref="N109:N172" si="69">L109/D109</f>
        <v>1.6546866867191117</v>
      </c>
      <c r="O109" s="50">
        <v>564.706547</v>
      </c>
      <c r="P109" s="52">
        <f t="shared" ref="P109:P172" si="70">O109/J109</f>
        <v>4.2886436039671599E-2</v>
      </c>
      <c r="Q109" s="77">
        <f t="shared" ref="Q109:Q172" si="71">J109-(L109+O109)</f>
        <v>5451.2236130000001</v>
      </c>
      <c r="R109" s="52">
        <f t="shared" ref="R109:R172" si="72">Q109/J109</f>
        <v>0.41399122085416878</v>
      </c>
      <c r="S109" s="27"/>
      <c r="T109" s="56">
        <v>7202.3295770000004</v>
      </c>
      <c r="U109" s="59">
        <f t="shared" ref="U109:U140" si="73">T109/J109</f>
        <v>0.54697833482112179</v>
      </c>
      <c r="V109" s="59"/>
      <c r="W109" s="58">
        <v>3578.1123219999999</v>
      </c>
      <c r="X109" s="59">
        <f t="shared" ref="X109:X140" si="74">W109/J109</f>
        <v>0.2717384561157104</v>
      </c>
      <c r="Y109" s="59"/>
      <c r="Z109" s="58">
        <v>1596.245056</v>
      </c>
      <c r="AA109" s="59">
        <f t="shared" ref="AA109:AA140" si="75">Z109/J109</f>
        <v>0.12122625788821607</v>
      </c>
      <c r="AB109" s="4"/>
      <c r="AC109" s="56">
        <v>5783.1679089999998</v>
      </c>
      <c r="AD109" s="59">
        <f>AC109/T109</f>
        <v>0.80295796619305404</v>
      </c>
      <c r="AE109" s="61">
        <f t="shared" ref="AE109:AE172" si="76">T109-AC109</f>
        <v>1419.1616680000006</v>
      </c>
      <c r="AF109" s="62">
        <f t="shared" ref="AF109:AF172" si="77">AE109/T109</f>
        <v>0.19704203380694593</v>
      </c>
      <c r="AG109" s="59"/>
      <c r="AH109" s="56">
        <v>1241.1119659999999</v>
      </c>
      <c r="AI109" s="59">
        <f t="shared" ref="AI109:AI140" si="78">AH109/W109</f>
        <v>0.34686221513199328</v>
      </c>
      <c r="AJ109" s="63">
        <f t="shared" ref="AJ109:AJ172" si="79">W109-AH109</f>
        <v>2337.000356</v>
      </c>
      <c r="AK109" s="59">
        <f t="shared" ref="AK109:AK172" si="80">AJ109/W109</f>
        <v>0.65313778486800678</v>
      </c>
      <c r="AL109" s="59"/>
      <c r="AM109" s="56">
        <v>126.160077</v>
      </c>
      <c r="AN109" s="59">
        <f t="shared" ref="AN109:AN140" si="81">AM109/Z109</f>
        <v>7.9035531872619941E-2</v>
      </c>
      <c r="AO109" s="63">
        <f t="shared" ref="AO109:AO172" si="82">Z109-AM109</f>
        <v>1470.084979</v>
      </c>
      <c r="AP109" s="59">
        <f t="shared" ref="AP109:AP172" si="83">AO109/Z109</f>
        <v>0.92096446812738009</v>
      </c>
      <c r="AQ109" s="4"/>
      <c r="AR109" s="65">
        <f t="shared" ref="AR109:AR140" si="84">AC109+AH109+AM109</f>
        <v>7150.4399520000006</v>
      </c>
      <c r="AS109" s="66">
        <v>1.1159619999999999</v>
      </c>
      <c r="AT109" s="67">
        <f>AR109/L109</f>
        <v>0.99984396290515731</v>
      </c>
      <c r="AU109" s="68">
        <f>AS109/L109</f>
        <v>1.5604464564722003E-4</v>
      </c>
    </row>
    <row r="110" spans="1:47" x14ac:dyDescent="0.25">
      <c r="A110" t="s">
        <v>96</v>
      </c>
      <c r="B110" t="s">
        <v>95</v>
      </c>
      <c r="C110" s="48">
        <v>10769</v>
      </c>
      <c r="D110" s="48">
        <v>11201</v>
      </c>
      <c r="E110" s="44">
        <f t="shared" si="64"/>
        <v>432</v>
      </c>
      <c r="F110" s="45">
        <f t="shared" si="65"/>
        <v>4.0115145324542668E-2</v>
      </c>
      <c r="G110" s="46">
        <f t="shared" si="66"/>
        <v>325.47297880165087</v>
      </c>
      <c r="H110" s="32"/>
      <c r="I110" s="50">
        <v>22025.3</v>
      </c>
      <c r="J110" s="50">
        <v>22025.431637000002</v>
      </c>
      <c r="K110" s="51">
        <f t="shared" si="67"/>
        <v>1.0000059766268792</v>
      </c>
      <c r="L110" s="50">
        <v>2493.5919819999999</v>
      </c>
      <c r="M110" s="52">
        <f t="shared" si="68"/>
        <v>0.11321421632487209</v>
      </c>
      <c r="N110" s="53">
        <f t="shared" si="69"/>
        <v>0.22262226426211945</v>
      </c>
      <c r="O110" s="50">
        <v>2448.4638559999999</v>
      </c>
      <c r="P110" s="52">
        <f t="shared" si="70"/>
        <v>0.11116530637642004</v>
      </c>
      <c r="Q110" s="77">
        <f t="shared" si="71"/>
        <v>17083.375799000001</v>
      </c>
      <c r="R110" s="52">
        <f t="shared" si="72"/>
        <v>0.77562047729870787</v>
      </c>
      <c r="S110" s="27"/>
      <c r="T110" s="56">
        <v>1958.4170240000001</v>
      </c>
      <c r="U110" s="59">
        <f t="shared" si="73"/>
        <v>8.8916170010947787E-2</v>
      </c>
      <c r="V110" s="59"/>
      <c r="W110" s="58">
        <v>4571.5195249999997</v>
      </c>
      <c r="X110" s="59">
        <f t="shared" si="74"/>
        <v>0.20755641025987487</v>
      </c>
      <c r="Y110" s="59"/>
      <c r="Z110" s="58">
        <v>4848.2129349999996</v>
      </c>
      <c r="AA110" s="59">
        <f t="shared" si="75"/>
        <v>0.22011886145539147</v>
      </c>
      <c r="AB110" s="4"/>
      <c r="AC110" s="56">
        <v>620.32556299999999</v>
      </c>
      <c r="AD110" s="59">
        <f>AC110/T110</f>
        <v>0.31674845316295613</v>
      </c>
      <c r="AE110" s="61">
        <f t="shared" si="76"/>
        <v>1338.091461</v>
      </c>
      <c r="AF110" s="62">
        <f t="shared" si="77"/>
        <v>0.68325154683704381</v>
      </c>
      <c r="AG110" s="59"/>
      <c r="AH110" s="56">
        <v>793.97890199999995</v>
      </c>
      <c r="AI110" s="59">
        <f t="shared" si="78"/>
        <v>0.17367942927029278</v>
      </c>
      <c r="AJ110" s="63">
        <f t="shared" si="79"/>
        <v>3777.5406229999999</v>
      </c>
      <c r="AK110" s="59">
        <f t="shared" si="80"/>
        <v>0.82632057072970722</v>
      </c>
      <c r="AL110" s="59"/>
      <c r="AM110" s="56">
        <v>359.68200200000001</v>
      </c>
      <c r="AN110" s="59">
        <f t="shared" si="81"/>
        <v>7.418857356767479E-2</v>
      </c>
      <c r="AO110" s="63">
        <f t="shared" si="82"/>
        <v>4488.530933</v>
      </c>
      <c r="AP110" s="59">
        <f t="shared" si="83"/>
        <v>0.92581142643232528</v>
      </c>
      <c r="AQ110" s="4"/>
      <c r="AR110" s="65">
        <f t="shared" si="84"/>
        <v>1773.9864669999999</v>
      </c>
      <c r="AS110" s="66">
        <v>719.60551099999998</v>
      </c>
      <c r="AT110" s="67">
        <f>AR110/L110</f>
        <v>0.71141809879303664</v>
      </c>
      <c r="AU110" s="68">
        <f>AS110/L110</f>
        <v>0.28858189960285169</v>
      </c>
    </row>
    <row r="111" spans="1:47" x14ac:dyDescent="0.25">
      <c r="A111" t="s">
        <v>3</v>
      </c>
      <c r="B111" t="s">
        <v>95</v>
      </c>
      <c r="C111" s="48">
        <v>2109</v>
      </c>
      <c r="D111" s="48">
        <v>2371</v>
      </c>
      <c r="E111" s="44">
        <f t="shared" si="64"/>
        <v>262</v>
      </c>
      <c r="F111" s="45">
        <f t="shared" si="65"/>
        <v>0.12422949265054528</v>
      </c>
      <c r="G111" s="46">
        <f t="shared" si="66"/>
        <v>57.759929962126257</v>
      </c>
      <c r="H111" s="32"/>
      <c r="I111" s="50">
        <v>26271.5</v>
      </c>
      <c r="J111" s="50">
        <v>961.31073500000002</v>
      </c>
      <c r="K111" s="51">
        <f t="shared" si="67"/>
        <v>3.6591391241459374E-2</v>
      </c>
      <c r="L111" s="50">
        <v>0</v>
      </c>
      <c r="M111" s="52">
        <f t="shared" si="68"/>
        <v>0</v>
      </c>
      <c r="N111" s="53">
        <f t="shared" si="69"/>
        <v>0</v>
      </c>
      <c r="O111" s="50">
        <v>1.556862</v>
      </c>
      <c r="P111" s="52">
        <f t="shared" si="70"/>
        <v>1.6195200400003855E-3</v>
      </c>
      <c r="Q111" s="77">
        <f t="shared" si="71"/>
        <v>959.753873</v>
      </c>
      <c r="R111" s="52">
        <f t="shared" si="72"/>
        <v>0.99838047995999957</v>
      </c>
      <c r="S111" s="27"/>
      <c r="T111" s="56">
        <v>0</v>
      </c>
      <c r="U111" s="59">
        <f t="shared" si="73"/>
        <v>0</v>
      </c>
      <c r="V111" s="59"/>
      <c r="W111" s="58">
        <v>749.36211300000002</v>
      </c>
      <c r="X111" s="59">
        <f t="shared" si="74"/>
        <v>0.77952121589487922</v>
      </c>
      <c r="Y111" s="59"/>
      <c r="Z111" s="58">
        <v>211.948621</v>
      </c>
      <c r="AA111" s="59">
        <f t="shared" si="75"/>
        <v>0.22047878306487445</v>
      </c>
      <c r="AB111" s="4"/>
      <c r="AC111" s="56">
        <v>0</v>
      </c>
      <c r="AD111" s="61" t="s">
        <v>177</v>
      </c>
      <c r="AE111" s="61">
        <f t="shared" si="76"/>
        <v>0</v>
      </c>
      <c r="AF111" s="62">
        <v>0</v>
      </c>
      <c r="AG111" s="61"/>
      <c r="AH111" s="56">
        <v>0</v>
      </c>
      <c r="AI111" s="59">
        <f t="shared" si="78"/>
        <v>0</v>
      </c>
      <c r="AJ111" s="63">
        <f t="shared" si="79"/>
        <v>749.36211300000002</v>
      </c>
      <c r="AK111" s="59">
        <f t="shared" si="80"/>
        <v>1</v>
      </c>
      <c r="AL111" s="59"/>
      <c r="AM111" s="56">
        <v>0</v>
      </c>
      <c r="AN111" s="59">
        <f t="shared" si="81"/>
        <v>0</v>
      </c>
      <c r="AO111" s="63">
        <f t="shared" si="82"/>
        <v>211.948621</v>
      </c>
      <c r="AP111" s="59">
        <f t="shared" si="83"/>
        <v>1</v>
      </c>
      <c r="AQ111" s="4"/>
      <c r="AR111" s="65">
        <f t="shared" si="84"/>
        <v>0</v>
      </c>
      <c r="AS111" s="66">
        <v>0</v>
      </c>
      <c r="AT111" s="67">
        <v>0</v>
      </c>
      <c r="AU111" s="68">
        <v>0</v>
      </c>
    </row>
    <row r="112" spans="1:47" x14ac:dyDescent="0.25">
      <c r="A112" t="s">
        <v>97</v>
      </c>
      <c r="B112" t="s">
        <v>95</v>
      </c>
      <c r="C112" s="48">
        <v>2449</v>
      </c>
      <c r="D112" s="48">
        <v>2637</v>
      </c>
      <c r="E112" s="44">
        <f t="shared" si="64"/>
        <v>188</v>
      </c>
      <c r="F112" s="45">
        <f t="shared" si="65"/>
        <v>7.6766026949775412E-2</v>
      </c>
      <c r="G112" s="46">
        <f t="shared" si="66"/>
        <v>72.22307810814975</v>
      </c>
      <c r="H112" s="32"/>
      <c r="I112" s="50">
        <v>23367.599999999999</v>
      </c>
      <c r="J112" s="50">
        <v>14508.62335</v>
      </c>
      <c r="K112" s="51">
        <f t="shared" si="67"/>
        <v>0.62088632765025076</v>
      </c>
      <c r="L112" s="50">
        <v>2506.8407929999998</v>
      </c>
      <c r="M112" s="52">
        <f t="shared" si="68"/>
        <v>0.17278281560738151</v>
      </c>
      <c r="N112" s="53">
        <f t="shared" si="69"/>
        <v>0.95064118050815316</v>
      </c>
      <c r="O112" s="50">
        <v>433.27870300000001</v>
      </c>
      <c r="P112" s="52">
        <f t="shared" si="70"/>
        <v>2.986352960909968E-2</v>
      </c>
      <c r="Q112" s="77">
        <f t="shared" si="71"/>
        <v>11568.503854000001</v>
      </c>
      <c r="R112" s="52">
        <f t="shared" si="72"/>
        <v>0.79735365478351883</v>
      </c>
      <c r="S112" s="27"/>
      <c r="T112" s="56">
        <v>80.523835000000005</v>
      </c>
      <c r="U112" s="59">
        <f t="shared" si="73"/>
        <v>5.5500672295004478E-3</v>
      </c>
      <c r="V112" s="59"/>
      <c r="W112" s="58">
        <v>3096.1617759999999</v>
      </c>
      <c r="X112" s="59">
        <f t="shared" si="74"/>
        <v>0.21340148553790941</v>
      </c>
      <c r="Y112" s="59"/>
      <c r="Z112" s="58">
        <v>2816.4181229999999</v>
      </c>
      <c r="AA112" s="59">
        <f t="shared" si="75"/>
        <v>0.19412028660872224</v>
      </c>
      <c r="AB112" s="4"/>
      <c r="AC112" s="56">
        <v>26.800585999999999</v>
      </c>
      <c r="AD112" s="59">
        <f>AC112/T112</f>
        <v>0.3328279881354384</v>
      </c>
      <c r="AE112" s="61">
        <f t="shared" si="76"/>
        <v>53.72324900000001</v>
      </c>
      <c r="AF112" s="62">
        <f t="shared" si="77"/>
        <v>0.66717201186456165</v>
      </c>
      <c r="AG112" s="59"/>
      <c r="AH112" s="56">
        <v>1202.2679579999999</v>
      </c>
      <c r="AI112" s="59">
        <f t="shared" si="78"/>
        <v>0.3883091533909564</v>
      </c>
      <c r="AJ112" s="63">
        <f t="shared" si="79"/>
        <v>1893.893818</v>
      </c>
      <c r="AK112" s="59">
        <f t="shared" si="80"/>
        <v>0.6116908466090436</v>
      </c>
      <c r="AL112" s="59"/>
      <c r="AM112" s="56">
        <v>832.39896199999998</v>
      </c>
      <c r="AN112" s="59">
        <f t="shared" si="81"/>
        <v>0.29555233834148992</v>
      </c>
      <c r="AO112" s="63">
        <f t="shared" si="82"/>
        <v>1984.0191609999999</v>
      </c>
      <c r="AP112" s="59">
        <f t="shared" si="83"/>
        <v>0.70444766165851003</v>
      </c>
      <c r="AQ112" s="4"/>
      <c r="AR112" s="65">
        <f t="shared" si="84"/>
        <v>2061.467506</v>
      </c>
      <c r="AS112" s="66">
        <v>445.37329499999998</v>
      </c>
      <c r="AT112" s="67">
        <f>AR112/L112</f>
        <v>0.82233682799336838</v>
      </c>
      <c r="AU112" s="68">
        <f>AS112/L112</f>
        <v>0.17766317519789937</v>
      </c>
    </row>
    <row r="113" spans="1:47" x14ac:dyDescent="0.25">
      <c r="A113" t="s">
        <v>98</v>
      </c>
      <c r="B113" t="s">
        <v>95</v>
      </c>
      <c r="C113" s="48">
        <v>6178</v>
      </c>
      <c r="D113" s="48">
        <v>6751</v>
      </c>
      <c r="E113" s="44">
        <f t="shared" si="64"/>
        <v>573</v>
      </c>
      <c r="F113" s="45">
        <f t="shared" si="65"/>
        <v>9.2748462285529298E-2</v>
      </c>
      <c r="G113" s="46">
        <f t="shared" si="66"/>
        <v>595.25246263001998</v>
      </c>
      <c r="H113" s="32"/>
      <c r="I113" s="50">
        <v>7258.5</v>
      </c>
      <c r="J113" s="50">
        <v>7268.2615379999997</v>
      </c>
      <c r="K113" s="51">
        <f t="shared" si="67"/>
        <v>1.001344842322794</v>
      </c>
      <c r="L113" s="50">
        <v>777.38263800000004</v>
      </c>
      <c r="M113" s="52">
        <f t="shared" si="68"/>
        <v>0.106955787699119</v>
      </c>
      <c r="N113" s="53">
        <f t="shared" si="69"/>
        <v>0.11515073885350319</v>
      </c>
      <c r="O113" s="50">
        <v>1352.941932</v>
      </c>
      <c r="P113" s="52">
        <f t="shared" si="70"/>
        <v>0.18614381512367642</v>
      </c>
      <c r="Q113" s="77">
        <f t="shared" si="71"/>
        <v>5137.936968</v>
      </c>
      <c r="R113" s="52">
        <f t="shared" si="72"/>
        <v>0.70690039717720465</v>
      </c>
      <c r="S113" s="27"/>
      <c r="T113" s="56">
        <v>0</v>
      </c>
      <c r="U113" s="59">
        <f t="shared" si="73"/>
        <v>0</v>
      </c>
      <c r="V113" s="59"/>
      <c r="W113" s="58">
        <v>1227.794369</v>
      </c>
      <c r="X113" s="59">
        <f t="shared" si="74"/>
        <v>0.16892545247317159</v>
      </c>
      <c r="Y113" s="59"/>
      <c r="Z113" s="58">
        <v>3571.491411</v>
      </c>
      <c r="AA113" s="59">
        <f t="shared" si="75"/>
        <v>0.49138179636595242</v>
      </c>
      <c r="AB113" s="4"/>
      <c r="AC113" s="56">
        <v>0</v>
      </c>
      <c r="AD113" s="61" t="s">
        <v>177</v>
      </c>
      <c r="AE113" s="61">
        <f t="shared" si="76"/>
        <v>0</v>
      </c>
      <c r="AF113" s="62">
        <v>0</v>
      </c>
      <c r="AG113" s="61"/>
      <c r="AH113" s="56">
        <v>256.83658000000003</v>
      </c>
      <c r="AI113" s="59">
        <f t="shared" si="78"/>
        <v>0.20918533793992342</v>
      </c>
      <c r="AJ113" s="63">
        <f t="shared" si="79"/>
        <v>970.95778899999993</v>
      </c>
      <c r="AK113" s="59">
        <f t="shared" si="80"/>
        <v>0.79081466206007656</v>
      </c>
      <c r="AL113" s="59"/>
      <c r="AM113" s="56">
        <v>318.48433499999999</v>
      </c>
      <c r="AN113" s="59">
        <f t="shared" si="81"/>
        <v>8.9174044775548245E-2</v>
      </c>
      <c r="AO113" s="63">
        <f t="shared" si="82"/>
        <v>3253.0070759999999</v>
      </c>
      <c r="AP113" s="59">
        <f t="shared" si="83"/>
        <v>0.91082595522445176</v>
      </c>
      <c r="AQ113" s="4"/>
      <c r="AR113" s="65">
        <f t="shared" si="84"/>
        <v>575.32091500000001</v>
      </c>
      <c r="AS113" s="66">
        <v>202.061723</v>
      </c>
      <c r="AT113" s="67">
        <f>AR113/L113</f>
        <v>0.74007430430932775</v>
      </c>
      <c r="AU113" s="68">
        <f>AS113/L113</f>
        <v>0.2599256956906722</v>
      </c>
    </row>
    <row r="114" spans="1:47" x14ac:dyDescent="0.25">
      <c r="A114" t="s">
        <v>99</v>
      </c>
      <c r="B114" t="s">
        <v>95</v>
      </c>
      <c r="C114" s="48">
        <v>4682</v>
      </c>
      <c r="D114" s="48">
        <v>4953</v>
      </c>
      <c r="E114" s="44">
        <f t="shared" si="64"/>
        <v>271</v>
      </c>
      <c r="F114" s="45">
        <f t="shared" si="65"/>
        <v>5.7881247330200766E-2</v>
      </c>
      <c r="G114" s="46">
        <f t="shared" si="66"/>
        <v>171.92413452725091</v>
      </c>
      <c r="H114" s="32"/>
      <c r="I114" s="50">
        <v>18437.900000000001</v>
      </c>
      <c r="J114" s="50">
        <v>18438.016498000001</v>
      </c>
      <c r="K114" s="51">
        <f t="shared" si="67"/>
        <v>1.0000063183985162</v>
      </c>
      <c r="L114" s="50">
        <v>885.12783300000001</v>
      </c>
      <c r="M114" s="52">
        <f t="shared" si="68"/>
        <v>4.800558851306002E-2</v>
      </c>
      <c r="N114" s="53">
        <f t="shared" si="69"/>
        <v>0.17870539733494853</v>
      </c>
      <c r="O114" s="50">
        <v>1518.246083</v>
      </c>
      <c r="P114" s="52">
        <f t="shared" si="70"/>
        <v>8.2343243546001074E-2</v>
      </c>
      <c r="Q114" s="77">
        <f t="shared" si="71"/>
        <v>16034.642582</v>
      </c>
      <c r="R114" s="52">
        <f t="shared" si="72"/>
        <v>0.86965116794093889</v>
      </c>
      <c r="S114" s="27"/>
      <c r="T114" s="56">
        <v>3840.2464669999999</v>
      </c>
      <c r="U114" s="59">
        <f t="shared" si="73"/>
        <v>0.20827871953670055</v>
      </c>
      <c r="V114" s="59"/>
      <c r="W114" s="58">
        <v>9014.6767</v>
      </c>
      <c r="X114" s="59">
        <f t="shared" si="74"/>
        <v>0.48891792134896045</v>
      </c>
      <c r="Y114" s="59"/>
      <c r="Z114" s="58">
        <v>3246.667367</v>
      </c>
      <c r="AA114" s="59">
        <f t="shared" si="75"/>
        <v>0.17608550070188791</v>
      </c>
      <c r="AB114" s="4"/>
      <c r="AC114" s="56">
        <v>58.287118</v>
      </c>
      <c r="AD114" s="59">
        <f>AC114/T114</f>
        <v>1.5177962795063487E-2</v>
      </c>
      <c r="AE114" s="61">
        <f t="shared" si="76"/>
        <v>3781.9593489999997</v>
      </c>
      <c r="AF114" s="62">
        <f t="shared" si="77"/>
        <v>0.98482203720493644</v>
      </c>
      <c r="AG114" s="59"/>
      <c r="AH114" s="56">
        <v>612.80326100000002</v>
      </c>
      <c r="AI114" s="59">
        <f t="shared" si="78"/>
        <v>6.7978395830878779E-2</v>
      </c>
      <c r="AJ114" s="63">
        <f t="shared" si="79"/>
        <v>8401.8734389999991</v>
      </c>
      <c r="AK114" s="59">
        <f t="shared" si="80"/>
        <v>0.93202160416912117</v>
      </c>
      <c r="AL114" s="59"/>
      <c r="AM114" s="56">
        <v>183.59455199999999</v>
      </c>
      <c r="AN114" s="59">
        <f t="shared" si="81"/>
        <v>5.6548617781453182E-2</v>
      </c>
      <c r="AO114" s="63">
        <f t="shared" si="82"/>
        <v>3063.072815</v>
      </c>
      <c r="AP114" s="59">
        <f t="shared" si="83"/>
        <v>0.94345138221854685</v>
      </c>
      <c r="AQ114" s="4"/>
      <c r="AR114" s="65">
        <f t="shared" si="84"/>
        <v>854.68493100000001</v>
      </c>
      <c r="AS114" s="66">
        <v>30.442920000000001</v>
      </c>
      <c r="AT114" s="67">
        <f>AR114/L114</f>
        <v>0.96560620865709457</v>
      </c>
      <c r="AU114" s="68">
        <f>AS114/L114</f>
        <v>3.439381167895101E-2</v>
      </c>
    </row>
    <row r="115" spans="1:47" x14ac:dyDescent="0.25">
      <c r="A115" t="s">
        <v>100</v>
      </c>
      <c r="B115" t="s">
        <v>95</v>
      </c>
      <c r="C115" s="48">
        <v>3886</v>
      </c>
      <c r="D115" s="48">
        <v>4593</v>
      </c>
      <c r="E115" s="44">
        <f t="shared" si="64"/>
        <v>707</v>
      </c>
      <c r="F115" s="45">
        <f t="shared" si="65"/>
        <v>0.18193515182707154</v>
      </c>
      <c r="G115" s="46">
        <f t="shared" si="66"/>
        <v>102.21359871481923</v>
      </c>
      <c r="H115" s="32"/>
      <c r="I115" s="50">
        <v>28758.6</v>
      </c>
      <c r="J115" s="50">
        <v>1891.6466889999999</v>
      </c>
      <c r="K115" s="51">
        <f t="shared" si="67"/>
        <v>6.5776730751844661E-2</v>
      </c>
      <c r="L115" s="50">
        <v>130.23377600000001</v>
      </c>
      <c r="M115" s="52">
        <f t="shared" si="68"/>
        <v>6.8846776069397389E-2</v>
      </c>
      <c r="N115" s="53">
        <f t="shared" si="69"/>
        <v>2.8354839102982803E-2</v>
      </c>
      <c r="O115" s="50">
        <v>44.728006999999998</v>
      </c>
      <c r="P115" s="52">
        <f t="shared" si="70"/>
        <v>2.3645011121841687E-2</v>
      </c>
      <c r="Q115" s="77">
        <f t="shared" si="71"/>
        <v>1716.684906</v>
      </c>
      <c r="R115" s="52">
        <f t="shared" si="72"/>
        <v>0.90750821280876093</v>
      </c>
      <c r="S115" s="27"/>
      <c r="T115" s="56">
        <v>0</v>
      </c>
      <c r="U115" s="59">
        <f t="shared" si="73"/>
        <v>0</v>
      </c>
      <c r="V115" s="59"/>
      <c r="W115" s="58">
        <v>90.846670000000003</v>
      </c>
      <c r="X115" s="59">
        <f t="shared" si="74"/>
        <v>4.8025178553837235E-2</v>
      </c>
      <c r="Y115" s="59"/>
      <c r="Z115" s="58">
        <v>312.64895799999999</v>
      </c>
      <c r="AA115" s="59">
        <f t="shared" si="75"/>
        <v>0.16527872769162763</v>
      </c>
      <c r="AB115" s="4"/>
      <c r="AC115" s="56">
        <v>0</v>
      </c>
      <c r="AD115" s="61" t="s">
        <v>177</v>
      </c>
      <c r="AE115" s="61">
        <f t="shared" si="76"/>
        <v>0</v>
      </c>
      <c r="AF115" s="62">
        <v>0</v>
      </c>
      <c r="AG115" s="61"/>
      <c r="AH115" s="56">
        <v>0</v>
      </c>
      <c r="AI115" s="59">
        <f t="shared" si="78"/>
        <v>0</v>
      </c>
      <c r="AJ115" s="63">
        <f t="shared" si="79"/>
        <v>90.846670000000003</v>
      </c>
      <c r="AK115" s="59">
        <f t="shared" si="80"/>
        <v>1</v>
      </c>
      <c r="AL115" s="59"/>
      <c r="AM115" s="56">
        <v>0</v>
      </c>
      <c r="AN115" s="59">
        <f t="shared" si="81"/>
        <v>0</v>
      </c>
      <c r="AO115" s="63">
        <f t="shared" si="82"/>
        <v>312.64895799999999</v>
      </c>
      <c r="AP115" s="59">
        <f t="shared" si="83"/>
        <v>1</v>
      </c>
      <c r="AQ115" s="4"/>
      <c r="AR115" s="65">
        <f t="shared" si="84"/>
        <v>0</v>
      </c>
      <c r="AS115" s="66">
        <v>130.23377600000001</v>
      </c>
      <c r="AT115" s="67">
        <f>AR115/L115</f>
        <v>0</v>
      </c>
      <c r="AU115" s="68">
        <f>AS115/L115</f>
        <v>1</v>
      </c>
    </row>
    <row r="116" spans="1:47" x14ac:dyDescent="0.25">
      <c r="A116" t="s">
        <v>8</v>
      </c>
      <c r="B116" t="s">
        <v>95</v>
      </c>
      <c r="C116" s="48">
        <v>18274</v>
      </c>
      <c r="D116" s="48">
        <v>21203</v>
      </c>
      <c r="E116" s="44">
        <f t="shared" si="64"/>
        <v>2929</v>
      </c>
      <c r="F116" s="45">
        <f t="shared" si="65"/>
        <v>0.1602823683922513</v>
      </c>
      <c r="G116" s="46">
        <f t="shared" si="66"/>
        <v>641.41878701651069</v>
      </c>
      <c r="H116" s="32"/>
      <c r="I116" s="50">
        <v>21156.1</v>
      </c>
      <c r="J116" s="50">
        <v>21156.146186999998</v>
      </c>
      <c r="K116" s="51">
        <f t="shared" si="67"/>
        <v>1.0000021831528496</v>
      </c>
      <c r="L116" s="50">
        <v>1569.693268</v>
      </c>
      <c r="M116" s="52">
        <f t="shared" si="68"/>
        <v>7.4195614556896147E-2</v>
      </c>
      <c r="N116" s="53">
        <f t="shared" si="69"/>
        <v>7.4031659104843647E-2</v>
      </c>
      <c r="O116" s="50">
        <v>4234.0234119999996</v>
      </c>
      <c r="P116" s="52">
        <f t="shared" si="70"/>
        <v>0.20013207389357693</v>
      </c>
      <c r="Q116" s="77">
        <f t="shared" si="71"/>
        <v>15352.429506999999</v>
      </c>
      <c r="R116" s="52">
        <f t="shared" si="72"/>
        <v>0.72567231154952694</v>
      </c>
      <c r="S116" s="27"/>
      <c r="T116" s="56">
        <v>482.42558200000002</v>
      </c>
      <c r="U116" s="59">
        <f t="shared" si="73"/>
        <v>2.2803093613355738E-2</v>
      </c>
      <c r="V116" s="59"/>
      <c r="W116" s="58">
        <v>940.82202199999995</v>
      </c>
      <c r="X116" s="59">
        <f t="shared" si="74"/>
        <v>4.4470387644518883E-2</v>
      </c>
      <c r="Y116" s="59"/>
      <c r="Z116" s="58">
        <v>1172.5070029999999</v>
      </c>
      <c r="AA116" s="59">
        <f t="shared" si="75"/>
        <v>5.5421577854310754E-2</v>
      </c>
      <c r="AB116" s="4"/>
      <c r="AC116" s="56">
        <v>102.138814</v>
      </c>
      <c r="AD116" s="59">
        <f>AC116/T116</f>
        <v>0.21171931549848863</v>
      </c>
      <c r="AE116" s="61">
        <f t="shared" si="76"/>
        <v>380.28676800000005</v>
      </c>
      <c r="AF116" s="62">
        <f t="shared" si="77"/>
        <v>0.78828068450151145</v>
      </c>
      <c r="AG116" s="59"/>
      <c r="AH116" s="56">
        <v>152.54658800000001</v>
      </c>
      <c r="AI116" s="59">
        <f t="shared" si="78"/>
        <v>0.16214181262011321</v>
      </c>
      <c r="AJ116" s="63">
        <f t="shared" si="79"/>
        <v>788.2754339999999</v>
      </c>
      <c r="AK116" s="59">
        <f t="shared" si="80"/>
        <v>0.83785818737988682</v>
      </c>
      <c r="AL116" s="59"/>
      <c r="AM116" s="56">
        <v>90.186358999999996</v>
      </c>
      <c r="AN116" s="59">
        <f t="shared" si="81"/>
        <v>7.6917544005491972E-2</v>
      </c>
      <c r="AO116" s="63">
        <f t="shared" si="82"/>
        <v>1082.3206439999999</v>
      </c>
      <c r="AP116" s="59">
        <f t="shared" si="83"/>
        <v>0.923082455994508</v>
      </c>
      <c r="AQ116" s="4"/>
      <c r="AR116" s="65">
        <f t="shared" si="84"/>
        <v>344.87176099999999</v>
      </c>
      <c r="AS116" s="66">
        <v>1224.8215190000001</v>
      </c>
      <c r="AT116" s="67">
        <f>AR116/L116</f>
        <v>0.21970646624446119</v>
      </c>
      <c r="AU116" s="68">
        <f>AS116/L116</f>
        <v>0.78029354140034457</v>
      </c>
    </row>
    <row r="117" spans="1:47" x14ac:dyDescent="0.25">
      <c r="A117" t="s">
        <v>168</v>
      </c>
      <c r="B117" t="s">
        <v>95</v>
      </c>
      <c r="C117" s="48">
        <v>6716</v>
      </c>
      <c r="D117" s="48">
        <v>7356</v>
      </c>
      <c r="E117" s="44">
        <f t="shared" si="64"/>
        <v>640</v>
      </c>
      <c r="F117" s="45">
        <f t="shared" si="65"/>
        <v>9.5294818344252533E-2</v>
      </c>
      <c r="G117" s="46">
        <f t="shared" si="66"/>
        <v>230.46579366050668</v>
      </c>
      <c r="H117" s="32"/>
      <c r="I117" s="50">
        <v>20427.5</v>
      </c>
      <c r="J117" s="50">
        <v>682.32229500000005</v>
      </c>
      <c r="K117" s="51">
        <f t="shared" si="67"/>
        <v>3.340214392363236E-2</v>
      </c>
      <c r="L117" s="50">
        <v>0</v>
      </c>
      <c r="M117" s="52">
        <f t="shared" si="68"/>
        <v>0</v>
      </c>
      <c r="N117" s="53">
        <f t="shared" si="69"/>
        <v>0</v>
      </c>
      <c r="O117" s="50">
        <v>6.8722750000000001</v>
      </c>
      <c r="P117" s="52">
        <f t="shared" si="70"/>
        <v>1.0071889853753057E-2</v>
      </c>
      <c r="Q117" s="77">
        <f t="shared" si="71"/>
        <v>675.45002000000011</v>
      </c>
      <c r="R117" s="52">
        <f t="shared" si="72"/>
        <v>0.98992811014624704</v>
      </c>
      <c r="S117" s="27"/>
      <c r="T117" s="56">
        <v>0</v>
      </c>
      <c r="U117" s="59">
        <f t="shared" si="73"/>
        <v>0</v>
      </c>
      <c r="V117" s="59"/>
      <c r="W117" s="58">
        <v>557.83664499999998</v>
      </c>
      <c r="X117" s="59">
        <f t="shared" si="74"/>
        <v>0.81755593960182693</v>
      </c>
      <c r="Y117" s="59"/>
      <c r="Z117" s="58">
        <v>124.485648</v>
      </c>
      <c r="AA117" s="59">
        <f t="shared" si="75"/>
        <v>0.18244405746700684</v>
      </c>
      <c r="AB117" s="4"/>
      <c r="AC117" s="56">
        <v>0</v>
      </c>
      <c r="AD117" s="61" t="s">
        <v>177</v>
      </c>
      <c r="AE117" s="61">
        <f t="shared" si="76"/>
        <v>0</v>
      </c>
      <c r="AF117" s="62">
        <v>0</v>
      </c>
      <c r="AG117" s="61"/>
      <c r="AH117" s="56">
        <v>0</v>
      </c>
      <c r="AI117" s="59">
        <f t="shared" si="78"/>
        <v>0</v>
      </c>
      <c r="AJ117" s="63">
        <f t="shared" si="79"/>
        <v>557.83664499999998</v>
      </c>
      <c r="AK117" s="59">
        <f t="shared" si="80"/>
        <v>1</v>
      </c>
      <c r="AL117" s="59"/>
      <c r="AM117" s="56">
        <v>0</v>
      </c>
      <c r="AN117" s="59">
        <f t="shared" si="81"/>
        <v>0</v>
      </c>
      <c r="AO117" s="63">
        <f t="shared" si="82"/>
        <v>124.485648</v>
      </c>
      <c r="AP117" s="59">
        <f t="shared" si="83"/>
        <v>1</v>
      </c>
      <c r="AQ117" s="4"/>
      <c r="AR117" s="65">
        <f t="shared" si="84"/>
        <v>0</v>
      </c>
      <c r="AS117" s="66">
        <v>0</v>
      </c>
      <c r="AT117" s="67">
        <v>0</v>
      </c>
      <c r="AU117" s="68">
        <v>0</v>
      </c>
    </row>
    <row r="118" spans="1:47" x14ac:dyDescent="0.25">
      <c r="A118" t="s">
        <v>101</v>
      </c>
      <c r="B118" t="s">
        <v>95</v>
      </c>
      <c r="C118" s="48">
        <v>1401</v>
      </c>
      <c r="D118" s="48">
        <v>1476</v>
      </c>
      <c r="E118" s="44">
        <f t="shared" si="64"/>
        <v>75</v>
      </c>
      <c r="F118" s="45">
        <f t="shared" si="65"/>
        <v>5.353319057815846E-2</v>
      </c>
      <c r="G118" s="46">
        <f t="shared" si="66"/>
        <v>127.4405050995629</v>
      </c>
      <c r="H118" s="32"/>
      <c r="I118" s="50">
        <v>7412.4</v>
      </c>
      <c r="J118" s="50">
        <v>7412.4748479999998</v>
      </c>
      <c r="K118" s="51">
        <f t="shared" si="67"/>
        <v>1.0000100976741677</v>
      </c>
      <c r="L118" s="50">
        <v>53.293218000000003</v>
      </c>
      <c r="M118" s="52">
        <f t="shared" si="68"/>
        <v>7.1896659473157385E-3</v>
      </c>
      <c r="N118" s="53">
        <f t="shared" si="69"/>
        <v>3.6106516260162605E-2</v>
      </c>
      <c r="O118" s="50">
        <v>241.741578</v>
      </c>
      <c r="P118" s="52">
        <f t="shared" si="70"/>
        <v>3.2612802465727841E-2</v>
      </c>
      <c r="Q118" s="77">
        <f t="shared" si="71"/>
        <v>7117.4400519999999</v>
      </c>
      <c r="R118" s="52">
        <f t="shared" si="72"/>
        <v>0.96019753158695642</v>
      </c>
      <c r="S118" s="27"/>
      <c r="T118" s="56">
        <v>438.57999699999999</v>
      </c>
      <c r="U118" s="59">
        <f t="shared" si="73"/>
        <v>5.9167822622472124E-2</v>
      </c>
      <c r="V118" s="59"/>
      <c r="W118" s="58">
        <v>1606.1337430000001</v>
      </c>
      <c r="X118" s="59">
        <f t="shared" si="74"/>
        <v>0.21667982366690389</v>
      </c>
      <c r="Y118" s="59"/>
      <c r="Z118" s="58">
        <v>2762.3387029999999</v>
      </c>
      <c r="AA118" s="59">
        <f t="shared" si="75"/>
        <v>0.37266078599178271</v>
      </c>
      <c r="AB118" s="4"/>
      <c r="AC118" s="56">
        <v>0</v>
      </c>
      <c r="AD118" s="59">
        <f>AC118/T118</f>
        <v>0</v>
      </c>
      <c r="AE118" s="61">
        <f t="shared" si="76"/>
        <v>438.57999699999999</v>
      </c>
      <c r="AF118" s="62">
        <f t="shared" si="77"/>
        <v>1</v>
      </c>
      <c r="AG118" s="59"/>
      <c r="AH118" s="56">
        <v>0</v>
      </c>
      <c r="AI118" s="59">
        <f t="shared" si="78"/>
        <v>0</v>
      </c>
      <c r="AJ118" s="63">
        <f t="shared" si="79"/>
        <v>1606.1337430000001</v>
      </c>
      <c r="AK118" s="59">
        <f t="shared" si="80"/>
        <v>1</v>
      </c>
      <c r="AL118" s="59"/>
      <c r="AM118" s="56">
        <v>19.767101</v>
      </c>
      <c r="AN118" s="59">
        <f t="shared" si="81"/>
        <v>7.1559294950080572E-3</v>
      </c>
      <c r="AO118" s="63">
        <f t="shared" si="82"/>
        <v>2742.571602</v>
      </c>
      <c r="AP118" s="59">
        <f t="shared" si="83"/>
        <v>0.99284407050499202</v>
      </c>
      <c r="AQ118" s="4"/>
      <c r="AR118" s="65">
        <f t="shared" si="84"/>
        <v>19.767101</v>
      </c>
      <c r="AS118" s="66">
        <v>33.526116999999999</v>
      </c>
      <c r="AT118" s="67">
        <f t="shared" ref="AT118:AT148" si="85">AR118/L118</f>
        <v>0.37091212994493972</v>
      </c>
      <c r="AU118" s="68">
        <f t="shared" ref="AU118:AU148" si="86">AS118/L118</f>
        <v>0.62908787005506028</v>
      </c>
    </row>
    <row r="119" spans="1:47" x14ac:dyDescent="0.25">
      <c r="A119" t="s">
        <v>102</v>
      </c>
      <c r="B119" t="s">
        <v>95</v>
      </c>
      <c r="C119" s="48">
        <v>3672</v>
      </c>
      <c r="D119" s="48">
        <v>3965</v>
      </c>
      <c r="E119" s="44">
        <f t="shared" si="64"/>
        <v>293</v>
      </c>
      <c r="F119" s="45">
        <f t="shared" si="65"/>
        <v>7.979302832244009E-2</v>
      </c>
      <c r="G119" s="46">
        <f t="shared" si="66"/>
        <v>156.13982193070433</v>
      </c>
      <c r="H119" s="32"/>
      <c r="I119" s="50">
        <v>16252.1</v>
      </c>
      <c r="J119" s="50">
        <v>16252.138239</v>
      </c>
      <c r="K119" s="51">
        <f t="shared" si="67"/>
        <v>1.0000023528651683</v>
      </c>
      <c r="L119" s="50">
        <v>1918.6508759999999</v>
      </c>
      <c r="M119" s="52">
        <f t="shared" si="68"/>
        <v>0.11805528895858415</v>
      </c>
      <c r="N119" s="53">
        <f t="shared" si="69"/>
        <v>0.48389681614123581</v>
      </c>
      <c r="O119" s="50">
        <v>592.66250700000001</v>
      </c>
      <c r="P119" s="52">
        <f t="shared" si="70"/>
        <v>3.646674045497577E-2</v>
      </c>
      <c r="Q119" s="77">
        <f t="shared" si="71"/>
        <v>13740.824855999999</v>
      </c>
      <c r="R119" s="52">
        <f t="shared" si="72"/>
        <v>0.84547797058644003</v>
      </c>
      <c r="S119" s="27"/>
      <c r="T119" s="56">
        <v>3265.7335619999999</v>
      </c>
      <c r="U119" s="59">
        <f t="shared" si="73"/>
        <v>0.20094177848938491</v>
      </c>
      <c r="V119" s="59"/>
      <c r="W119" s="58">
        <v>6099.8366159999996</v>
      </c>
      <c r="X119" s="59">
        <f t="shared" si="74"/>
        <v>0.37532517421998773</v>
      </c>
      <c r="Y119" s="59"/>
      <c r="Z119" s="58">
        <v>3892.9609230000001</v>
      </c>
      <c r="AA119" s="59">
        <f t="shared" si="75"/>
        <v>0.23953530703166942</v>
      </c>
      <c r="AB119" s="4"/>
      <c r="AC119" s="56">
        <v>720.96861799999999</v>
      </c>
      <c r="AD119" s="59">
        <f>AC119/T119</f>
        <v>0.22076774002299948</v>
      </c>
      <c r="AE119" s="61">
        <f t="shared" si="76"/>
        <v>2544.764944</v>
      </c>
      <c r="AF119" s="62">
        <f t="shared" si="77"/>
        <v>0.77923225997700052</v>
      </c>
      <c r="AG119" s="59"/>
      <c r="AH119" s="56">
        <v>666.26074700000004</v>
      </c>
      <c r="AI119" s="59">
        <f t="shared" si="78"/>
        <v>0.10922599881649028</v>
      </c>
      <c r="AJ119" s="63">
        <f t="shared" si="79"/>
        <v>5433.5758689999993</v>
      </c>
      <c r="AK119" s="59">
        <f t="shared" si="80"/>
        <v>0.89077400118350969</v>
      </c>
      <c r="AL119" s="59"/>
      <c r="AM119" s="56">
        <v>449.60496799999999</v>
      </c>
      <c r="AN119" s="59">
        <f t="shared" si="81"/>
        <v>0.11549177525612681</v>
      </c>
      <c r="AO119" s="63">
        <f t="shared" si="82"/>
        <v>3443.355955</v>
      </c>
      <c r="AP119" s="59">
        <f t="shared" si="83"/>
        <v>0.88450822474387314</v>
      </c>
      <c r="AQ119" s="4"/>
      <c r="AR119" s="65">
        <f t="shared" si="84"/>
        <v>1836.8343330000002</v>
      </c>
      <c r="AS119" s="66">
        <v>81.816513</v>
      </c>
      <c r="AT119" s="67">
        <f t="shared" si="85"/>
        <v>0.95735725346209377</v>
      </c>
      <c r="AU119" s="68">
        <f t="shared" si="86"/>
        <v>4.2642730901919439E-2</v>
      </c>
    </row>
    <row r="120" spans="1:47" x14ac:dyDescent="0.25">
      <c r="A120" t="s">
        <v>103</v>
      </c>
      <c r="B120" t="s">
        <v>95</v>
      </c>
      <c r="C120" s="48">
        <v>7138</v>
      </c>
      <c r="D120" s="48">
        <v>7519</v>
      </c>
      <c r="E120" s="44">
        <f t="shared" si="64"/>
        <v>381</v>
      </c>
      <c r="F120" s="45">
        <f t="shared" si="65"/>
        <v>5.3376295881199215E-2</v>
      </c>
      <c r="G120" s="46">
        <f t="shared" si="66"/>
        <v>263.40144395242294</v>
      </c>
      <c r="H120" s="32"/>
      <c r="I120" s="50">
        <v>18269.3</v>
      </c>
      <c r="J120" s="50">
        <v>18269.370037000001</v>
      </c>
      <c r="K120" s="51">
        <f t="shared" si="67"/>
        <v>1.0000038335896833</v>
      </c>
      <c r="L120" s="50">
        <v>2792.5490249999998</v>
      </c>
      <c r="M120" s="52">
        <f t="shared" si="68"/>
        <v>0.15285414983354084</v>
      </c>
      <c r="N120" s="53">
        <f t="shared" si="69"/>
        <v>0.37139899255220105</v>
      </c>
      <c r="O120" s="50">
        <v>892.02187200000003</v>
      </c>
      <c r="P120" s="52">
        <f t="shared" si="70"/>
        <v>4.8826088157031947E-2</v>
      </c>
      <c r="Q120" s="77">
        <f t="shared" si="71"/>
        <v>14584.799140000001</v>
      </c>
      <c r="R120" s="52">
        <f t="shared" si="72"/>
        <v>0.79831976200942723</v>
      </c>
      <c r="S120" s="27"/>
      <c r="T120" s="56">
        <v>967.59036600000002</v>
      </c>
      <c r="U120" s="59">
        <f t="shared" si="73"/>
        <v>5.2962437349530378E-2</v>
      </c>
      <c r="V120" s="59"/>
      <c r="W120" s="58">
        <v>5433.5706639999999</v>
      </c>
      <c r="X120" s="59">
        <f t="shared" si="74"/>
        <v>0.2974142322912981</v>
      </c>
      <c r="Y120" s="59"/>
      <c r="Z120" s="58">
        <v>8389.3900720000001</v>
      </c>
      <c r="AA120" s="59">
        <f t="shared" si="75"/>
        <v>0.45920521917337087</v>
      </c>
      <c r="AB120" s="4"/>
      <c r="AC120" s="56">
        <v>407.65848499999998</v>
      </c>
      <c r="AD120" s="59">
        <f>AC120/T120</f>
        <v>0.42131308798086975</v>
      </c>
      <c r="AE120" s="61">
        <f t="shared" si="76"/>
        <v>559.93188099999998</v>
      </c>
      <c r="AF120" s="62">
        <f t="shared" si="77"/>
        <v>0.57868691201913014</v>
      </c>
      <c r="AG120" s="59"/>
      <c r="AH120" s="56">
        <v>1049.909353</v>
      </c>
      <c r="AI120" s="59">
        <f t="shared" si="78"/>
        <v>0.19322641002097402</v>
      </c>
      <c r="AJ120" s="63">
        <f t="shared" si="79"/>
        <v>4383.6613109999998</v>
      </c>
      <c r="AK120" s="59">
        <f t="shared" si="80"/>
        <v>0.80677358997902593</v>
      </c>
      <c r="AL120" s="59"/>
      <c r="AM120" s="56">
        <v>1024.1325979999999</v>
      </c>
      <c r="AN120" s="59">
        <f t="shared" si="81"/>
        <v>0.12207473835530577</v>
      </c>
      <c r="AO120" s="63">
        <f t="shared" si="82"/>
        <v>7365.257474</v>
      </c>
      <c r="AP120" s="59">
        <f t="shared" si="83"/>
        <v>0.8779252616446942</v>
      </c>
      <c r="AQ120" s="4"/>
      <c r="AR120" s="65">
        <f t="shared" si="84"/>
        <v>2481.7004360000001</v>
      </c>
      <c r="AS120" s="66">
        <v>310.84859999999998</v>
      </c>
      <c r="AT120" s="67">
        <f t="shared" si="85"/>
        <v>0.88868643443063644</v>
      </c>
      <c r="AU120" s="68">
        <f t="shared" si="86"/>
        <v>0.11131356950841713</v>
      </c>
    </row>
    <row r="121" spans="1:47" x14ac:dyDescent="0.25">
      <c r="A121" t="s">
        <v>104</v>
      </c>
      <c r="B121" t="s">
        <v>95</v>
      </c>
      <c r="C121" s="48">
        <v>1454</v>
      </c>
      <c r="D121" s="48">
        <v>1650</v>
      </c>
      <c r="E121" s="44">
        <f t="shared" si="64"/>
        <v>196</v>
      </c>
      <c r="F121" s="45">
        <f t="shared" si="65"/>
        <v>0.13480055020632736</v>
      </c>
      <c r="G121" s="46">
        <f t="shared" si="66"/>
        <v>45.925623105459323</v>
      </c>
      <c r="H121" s="32"/>
      <c r="I121" s="50">
        <v>22993.7</v>
      </c>
      <c r="J121" s="50">
        <v>1522.1832010000001</v>
      </c>
      <c r="K121" s="51">
        <f t="shared" si="67"/>
        <v>6.6200011350935256E-2</v>
      </c>
      <c r="L121" s="50">
        <v>656.13999100000001</v>
      </c>
      <c r="M121" s="52">
        <f t="shared" si="68"/>
        <v>0.43105191974852175</v>
      </c>
      <c r="N121" s="53">
        <f t="shared" si="69"/>
        <v>0.39766060060606062</v>
      </c>
      <c r="O121" s="50">
        <v>0</v>
      </c>
      <c r="P121" s="52">
        <f t="shared" si="70"/>
        <v>0</v>
      </c>
      <c r="Q121" s="77">
        <f t="shared" si="71"/>
        <v>866.04321000000004</v>
      </c>
      <c r="R121" s="52">
        <f t="shared" si="72"/>
        <v>0.56894808025147825</v>
      </c>
      <c r="S121" s="27"/>
      <c r="T121" s="56">
        <v>0</v>
      </c>
      <c r="U121" s="59">
        <f t="shared" si="73"/>
        <v>0</v>
      </c>
      <c r="V121" s="59"/>
      <c r="W121" s="58">
        <v>422.501079</v>
      </c>
      <c r="X121" s="59">
        <f t="shared" si="74"/>
        <v>0.27756256850189742</v>
      </c>
      <c r="Y121" s="59"/>
      <c r="Z121" s="58">
        <v>1099.6821150000001</v>
      </c>
      <c r="AA121" s="59">
        <f t="shared" si="75"/>
        <v>0.72243742689944457</v>
      </c>
      <c r="AB121" s="4"/>
      <c r="AC121" s="56">
        <v>0</v>
      </c>
      <c r="AD121" s="61" t="s">
        <v>177</v>
      </c>
      <c r="AE121" s="61">
        <f t="shared" si="76"/>
        <v>0</v>
      </c>
      <c r="AF121" s="62">
        <v>0</v>
      </c>
      <c r="AG121" s="61"/>
      <c r="AH121" s="56">
        <v>238.062847</v>
      </c>
      <c r="AI121" s="59">
        <f t="shared" si="78"/>
        <v>0.56346092077080823</v>
      </c>
      <c r="AJ121" s="63">
        <f t="shared" si="79"/>
        <v>184.438232</v>
      </c>
      <c r="AK121" s="59">
        <f t="shared" si="80"/>
        <v>0.43653907922919172</v>
      </c>
      <c r="AL121" s="59"/>
      <c r="AM121" s="56">
        <v>418.07715300000001</v>
      </c>
      <c r="AN121" s="59">
        <f t="shared" si="81"/>
        <v>0.38018000592834955</v>
      </c>
      <c r="AO121" s="63">
        <f t="shared" si="82"/>
        <v>681.60496200000011</v>
      </c>
      <c r="AP121" s="59">
        <f t="shared" si="83"/>
        <v>0.61981999407165045</v>
      </c>
      <c r="AQ121" s="4"/>
      <c r="AR121" s="65">
        <f t="shared" si="84"/>
        <v>656.14</v>
      </c>
      <c r="AS121" s="66">
        <v>0</v>
      </c>
      <c r="AT121" s="67">
        <f t="shared" si="85"/>
        <v>1.000000013716585</v>
      </c>
      <c r="AU121" s="68">
        <f t="shared" si="86"/>
        <v>0</v>
      </c>
    </row>
    <row r="122" spans="1:47" x14ac:dyDescent="0.25">
      <c r="A122" t="s">
        <v>105</v>
      </c>
      <c r="B122" t="s">
        <v>95</v>
      </c>
      <c r="C122" s="48">
        <v>4181</v>
      </c>
      <c r="D122" s="48">
        <v>4991</v>
      </c>
      <c r="E122" s="44">
        <f t="shared" si="64"/>
        <v>810</v>
      </c>
      <c r="F122" s="45">
        <f t="shared" si="65"/>
        <v>0.19373355656541497</v>
      </c>
      <c r="G122" s="46">
        <f t="shared" si="66"/>
        <v>247.14803008263439</v>
      </c>
      <c r="H122" s="32"/>
      <c r="I122" s="50">
        <v>12924.4</v>
      </c>
      <c r="J122" s="50">
        <v>12924.454492999999</v>
      </c>
      <c r="K122" s="51">
        <f t="shared" si="67"/>
        <v>1.0000042162885705</v>
      </c>
      <c r="L122" s="50">
        <v>987.348522</v>
      </c>
      <c r="M122" s="52">
        <f t="shared" si="68"/>
        <v>7.639382556027853E-2</v>
      </c>
      <c r="N122" s="53">
        <f t="shared" si="69"/>
        <v>0.19782579082348226</v>
      </c>
      <c r="O122" s="50">
        <v>454.74257399999999</v>
      </c>
      <c r="P122" s="52">
        <f t="shared" si="70"/>
        <v>3.5184662861112832E-2</v>
      </c>
      <c r="Q122" s="77">
        <f t="shared" si="71"/>
        <v>11482.363396999999</v>
      </c>
      <c r="R122" s="52">
        <f t="shared" si="72"/>
        <v>0.8884215115786086</v>
      </c>
      <c r="S122" s="27"/>
      <c r="T122" s="56">
        <v>3816.8444169999998</v>
      </c>
      <c r="U122" s="59">
        <f t="shared" si="73"/>
        <v>0.29531957569793271</v>
      </c>
      <c r="V122" s="59"/>
      <c r="W122" s="58">
        <v>7071.1246620000002</v>
      </c>
      <c r="X122" s="59">
        <f t="shared" si="74"/>
        <v>0.54711203987988699</v>
      </c>
      <c r="Y122" s="59"/>
      <c r="Z122" s="58">
        <v>1667.5550310000001</v>
      </c>
      <c r="AA122" s="59">
        <f t="shared" si="75"/>
        <v>0.12902324286902497</v>
      </c>
      <c r="AB122" s="4"/>
      <c r="AC122" s="56">
        <v>481.18535800000001</v>
      </c>
      <c r="AD122" s="59">
        <f t="shared" ref="AD122:AD138" si="87">AC122/T122</f>
        <v>0.12606889499001553</v>
      </c>
      <c r="AE122" s="61">
        <f t="shared" si="76"/>
        <v>3335.6590589999996</v>
      </c>
      <c r="AF122" s="62">
        <f t="shared" si="77"/>
        <v>0.87393110500998439</v>
      </c>
      <c r="AG122" s="59"/>
      <c r="AH122" s="56">
        <v>459.26261899999997</v>
      </c>
      <c r="AI122" s="59">
        <f t="shared" si="78"/>
        <v>6.4949020269443519E-2</v>
      </c>
      <c r="AJ122" s="63">
        <f t="shared" si="79"/>
        <v>6611.8620430000001</v>
      </c>
      <c r="AK122" s="59">
        <f t="shared" si="80"/>
        <v>0.93505097973055651</v>
      </c>
      <c r="AL122" s="59"/>
      <c r="AM122" s="56">
        <v>41.548690999999998</v>
      </c>
      <c r="AN122" s="59">
        <f t="shared" si="81"/>
        <v>2.4915933943771597E-2</v>
      </c>
      <c r="AO122" s="63">
        <f t="shared" si="82"/>
        <v>1626.0063400000001</v>
      </c>
      <c r="AP122" s="59">
        <f t="shared" si="83"/>
        <v>0.97508406605622844</v>
      </c>
      <c r="AQ122" s="4"/>
      <c r="AR122" s="65">
        <f t="shared" si="84"/>
        <v>981.996668</v>
      </c>
      <c r="AS122" s="66">
        <v>5.351871</v>
      </c>
      <c r="AT122" s="67">
        <f t="shared" si="85"/>
        <v>0.99457956954332682</v>
      </c>
      <c r="AU122" s="68">
        <f t="shared" si="86"/>
        <v>5.4204476745041402E-3</v>
      </c>
    </row>
    <row r="123" spans="1:47" x14ac:dyDescent="0.25">
      <c r="A123" t="s">
        <v>106</v>
      </c>
      <c r="B123" t="s">
        <v>95</v>
      </c>
      <c r="C123" s="48">
        <v>3911</v>
      </c>
      <c r="D123" s="48">
        <v>3909</v>
      </c>
      <c r="E123" s="44">
        <f t="shared" si="64"/>
        <v>-2</v>
      </c>
      <c r="F123" s="45">
        <f t="shared" si="65"/>
        <v>-5.1137816415239073E-4</v>
      </c>
      <c r="G123" s="46">
        <f t="shared" si="66"/>
        <v>127.92080625450605</v>
      </c>
      <c r="H123" s="32"/>
      <c r="I123" s="50">
        <v>19557.099999999999</v>
      </c>
      <c r="J123" s="50">
        <v>7166.1522869999999</v>
      </c>
      <c r="K123" s="51">
        <f t="shared" si="67"/>
        <v>0.36642203020897784</v>
      </c>
      <c r="L123" s="50">
        <v>326.08875399999999</v>
      </c>
      <c r="M123" s="52">
        <f t="shared" si="68"/>
        <v>4.550402237356193E-2</v>
      </c>
      <c r="N123" s="53">
        <f t="shared" si="69"/>
        <v>8.3419993348682525E-2</v>
      </c>
      <c r="O123" s="50">
        <v>559.72497599999997</v>
      </c>
      <c r="P123" s="52">
        <f t="shared" si="70"/>
        <v>7.8106765469579537E-2</v>
      </c>
      <c r="Q123" s="77">
        <f t="shared" si="71"/>
        <v>6280.338557</v>
      </c>
      <c r="R123" s="52">
        <f t="shared" si="72"/>
        <v>0.87638921215685861</v>
      </c>
      <c r="S123" s="27"/>
      <c r="T123" s="56">
        <v>3358.472616</v>
      </c>
      <c r="U123" s="59">
        <f t="shared" si="73"/>
        <v>0.46865772334932798</v>
      </c>
      <c r="V123" s="59"/>
      <c r="W123" s="58">
        <v>3100.0285520000002</v>
      </c>
      <c r="X123" s="59">
        <f t="shared" si="74"/>
        <v>0.43259317243700102</v>
      </c>
      <c r="Y123" s="59"/>
      <c r="Z123" s="58">
        <v>619.54600400000004</v>
      </c>
      <c r="AA123" s="59">
        <f t="shared" si="75"/>
        <v>8.6454484804057027E-2</v>
      </c>
      <c r="AB123" s="4"/>
      <c r="AC123" s="56">
        <v>254.62409700000001</v>
      </c>
      <c r="AD123" s="59">
        <f t="shared" si="87"/>
        <v>7.5815445326828892E-2</v>
      </c>
      <c r="AE123" s="61">
        <f t="shared" si="76"/>
        <v>3103.8485190000001</v>
      </c>
      <c r="AF123" s="62">
        <f t="shared" si="77"/>
        <v>0.92418455467317118</v>
      </c>
      <c r="AG123" s="59"/>
      <c r="AH123" s="56">
        <v>69.825334999999995</v>
      </c>
      <c r="AI123" s="59">
        <f t="shared" si="78"/>
        <v>2.2524094158730183E-2</v>
      </c>
      <c r="AJ123" s="63">
        <f t="shared" si="79"/>
        <v>3030.2032170000002</v>
      </c>
      <c r="AK123" s="59">
        <f t="shared" si="80"/>
        <v>0.97747590584126987</v>
      </c>
      <c r="AL123" s="59"/>
      <c r="AM123" s="56">
        <v>1.639305</v>
      </c>
      <c r="AN123" s="59">
        <f t="shared" si="81"/>
        <v>2.6459778441247114E-3</v>
      </c>
      <c r="AO123" s="63">
        <f t="shared" si="82"/>
        <v>617.906699</v>
      </c>
      <c r="AP123" s="59">
        <f t="shared" si="83"/>
        <v>0.99735402215587521</v>
      </c>
      <c r="AQ123" s="4"/>
      <c r="AR123" s="65">
        <f t="shared" si="84"/>
        <v>326.08873699999998</v>
      </c>
      <c r="AS123" s="66">
        <v>0</v>
      </c>
      <c r="AT123" s="67">
        <f t="shared" si="85"/>
        <v>0.99999994786695401</v>
      </c>
      <c r="AU123" s="68">
        <f t="shared" si="86"/>
        <v>0</v>
      </c>
    </row>
    <row r="124" spans="1:47" x14ac:dyDescent="0.25">
      <c r="A124" t="s">
        <v>107</v>
      </c>
      <c r="B124" t="s">
        <v>95</v>
      </c>
      <c r="C124" s="48">
        <v>1979</v>
      </c>
      <c r="D124" s="48">
        <v>2352</v>
      </c>
      <c r="E124" s="44">
        <f t="shared" si="64"/>
        <v>373</v>
      </c>
      <c r="F124" s="45">
        <f t="shared" si="65"/>
        <v>0.18847902981303688</v>
      </c>
      <c r="G124" s="46">
        <f t="shared" si="66"/>
        <v>52.454994668357926</v>
      </c>
      <c r="H124" s="32"/>
      <c r="I124" s="50">
        <v>28696.6</v>
      </c>
      <c r="J124" s="50">
        <v>28696.721971999999</v>
      </c>
      <c r="K124" s="51">
        <f t="shared" si="67"/>
        <v>1.0000042503990021</v>
      </c>
      <c r="L124" s="50">
        <v>4631.438263</v>
      </c>
      <c r="M124" s="52">
        <f t="shared" si="68"/>
        <v>0.16139258928315897</v>
      </c>
      <c r="N124" s="53">
        <f t="shared" si="69"/>
        <v>1.9691489213435374</v>
      </c>
      <c r="O124" s="50">
        <v>629.95900600000004</v>
      </c>
      <c r="P124" s="52">
        <f t="shared" si="70"/>
        <v>2.195229847557726E-2</v>
      </c>
      <c r="Q124" s="77">
        <f t="shared" si="71"/>
        <v>23435.324702999998</v>
      </c>
      <c r="R124" s="52">
        <f t="shared" si="72"/>
        <v>0.81665511224126375</v>
      </c>
      <c r="S124" s="27"/>
      <c r="T124" s="56">
        <v>7395.3801709999998</v>
      </c>
      <c r="U124" s="59">
        <f t="shared" si="73"/>
        <v>0.25770818625959541</v>
      </c>
      <c r="V124" s="59"/>
      <c r="W124" s="58">
        <v>10648.119780000001</v>
      </c>
      <c r="X124" s="59">
        <f t="shared" si="74"/>
        <v>0.37105700750035481</v>
      </c>
      <c r="Y124" s="59"/>
      <c r="Z124" s="58">
        <v>8186.470945</v>
      </c>
      <c r="AA124" s="59">
        <f t="shared" si="75"/>
        <v>0.28527547337942338</v>
      </c>
      <c r="AB124" s="4"/>
      <c r="AC124" s="56">
        <v>665.84803399999998</v>
      </c>
      <c r="AD124" s="59">
        <f t="shared" si="87"/>
        <v>9.0035673434482044E-2</v>
      </c>
      <c r="AE124" s="61">
        <f t="shared" si="76"/>
        <v>6729.5321370000001</v>
      </c>
      <c r="AF124" s="62">
        <f t="shared" si="77"/>
        <v>0.90996432656551796</v>
      </c>
      <c r="AG124" s="59"/>
      <c r="AH124" s="56">
        <v>2185.67875</v>
      </c>
      <c r="AI124" s="59">
        <f t="shared" si="78"/>
        <v>0.2052642903308888</v>
      </c>
      <c r="AJ124" s="63">
        <f t="shared" si="79"/>
        <v>8462.4410300000018</v>
      </c>
      <c r="AK124" s="59">
        <f t="shared" si="80"/>
        <v>0.79473570966911122</v>
      </c>
      <c r="AL124" s="59"/>
      <c r="AM124" s="56">
        <v>1507.2484079999999</v>
      </c>
      <c r="AN124" s="59">
        <f t="shared" si="81"/>
        <v>0.18411454925160062</v>
      </c>
      <c r="AO124" s="63">
        <f t="shared" si="82"/>
        <v>6679.2225369999996</v>
      </c>
      <c r="AP124" s="59">
        <f t="shared" si="83"/>
        <v>0.81588545074839935</v>
      </c>
      <c r="AQ124" s="4"/>
      <c r="AR124" s="65">
        <f t="shared" si="84"/>
        <v>4358.7751920000001</v>
      </c>
      <c r="AS124" s="66">
        <v>272.663071</v>
      </c>
      <c r="AT124" s="67">
        <f t="shared" si="85"/>
        <v>0.94112777597009722</v>
      </c>
      <c r="AU124" s="68">
        <f t="shared" si="86"/>
        <v>5.8872224029902824E-2</v>
      </c>
    </row>
    <row r="125" spans="1:47" x14ac:dyDescent="0.25">
      <c r="A125" t="s">
        <v>108</v>
      </c>
      <c r="B125" t="s">
        <v>95</v>
      </c>
      <c r="C125" s="48">
        <v>3792</v>
      </c>
      <c r="D125" s="48">
        <v>4768</v>
      </c>
      <c r="E125" s="44">
        <f t="shared" si="64"/>
        <v>976</v>
      </c>
      <c r="F125" s="45">
        <f t="shared" si="65"/>
        <v>0.25738396624472576</v>
      </c>
      <c r="G125" s="46">
        <f t="shared" si="66"/>
        <v>182.53228613983981</v>
      </c>
      <c r="H125" s="32"/>
      <c r="I125" s="50">
        <v>16717.7</v>
      </c>
      <c r="J125" s="50">
        <v>4157.1354119999996</v>
      </c>
      <c r="K125" s="51">
        <f t="shared" si="67"/>
        <v>0.24866670726236262</v>
      </c>
      <c r="L125" s="50">
        <v>260.55083400000001</v>
      </c>
      <c r="M125" s="52">
        <f t="shared" si="68"/>
        <v>6.2675570597939434E-2</v>
      </c>
      <c r="N125" s="53">
        <f t="shared" si="69"/>
        <v>5.4645728607382552E-2</v>
      </c>
      <c r="O125" s="50">
        <v>78.196967000000001</v>
      </c>
      <c r="P125" s="52">
        <f t="shared" si="70"/>
        <v>1.8810300663836065E-2</v>
      </c>
      <c r="Q125" s="77">
        <f t="shared" si="71"/>
        <v>3818.3876109999997</v>
      </c>
      <c r="R125" s="52">
        <f t="shared" si="72"/>
        <v>0.91851412873822447</v>
      </c>
      <c r="S125" s="27"/>
      <c r="T125" s="56">
        <v>1369.651642</v>
      </c>
      <c r="U125" s="59">
        <f t="shared" si="73"/>
        <v>0.32947005720486261</v>
      </c>
      <c r="V125" s="59"/>
      <c r="W125" s="58">
        <v>1686.388103</v>
      </c>
      <c r="X125" s="59">
        <f t="shared" si="74"/>
        <v>0.40566109492899055</v>
      </c>
      <c r="Y125" s="59"/>
      <c r="Z125" s="58">
        <v>569.59801500000003</v>
      </c>
      <c r="AA125" s="59">
        <f t="shared" si="75"/>
        <v>0.13701695002664496</v>
      </c>
      <c r="AB125" s="4"/>
      <c r="AC125" s="56">
        <v>12.052867000000001</v>
      </c>
      <c r="AD125" s="59">
        <f t="shared" si="87"/>
        <v>8.7999507541933059E-3</v>
      </c>
      <c r="AE125" s="61">
        <f t="shared" si="76"/>
        <v>1357.5987749999999</v>
      </c>
      <c r="AF125" s="62">
        <f t="shared" si="77"/>
        <v>0.99120004924580662</v>
      </c>
      <c r="AG125" s="59"/>
      <c r="AH125" s="56">
        <v>157.10209699999999</v>
      </c>
      <c r="AI125" s="59">
        <f t="shared" si="78"/>
        <v>9.315892155579325E-2</v>
      </c>
      <c r="AJ125" s="63">
        <f t="shared" si="79"/>
        <v>1529.286006</v>
      </c>
      <c r="AK125" s="59">
        <f t="shared" si="80"/>
        <v>0.90684107844420681</v>
      </c>
      <c r="AL125" s="59"/>
      <c r="AM125" s="56">
        <v>86.063014999999993</v>
      </c>
      <c r="AN125" s="59">
        <f t="shared" si="81"/>
        <v>0.15109430288306042</v>
      </c>
      <c r="AO125" s="63">
        <f t="shared" si="82"/>
        <v>483.53500000000003</v>
      </c>
      <c r="AP125" s="59">
        <f t="shared" si="83"/>
        <v>0.84890569711693953</v>
      </c>
      <c r="AQ125" s="4"/>
      <c r="AR125" s="65">
        <f t="shared" si="84"/>
        <v>255.21797899999996</v>
      </c>
      <c r="AS125" s="66">
        <v>5.3328439999999997</v>
      </c>
      <c r="AT125" s="67">
        <f t="shared" si="85"/>
        <v>0.97953238176930935</v>
      </c>
      <c r="AU125" s="68">
        <f t="shared" si="86"/>
        <v>2.0467576012441393E-2</v>
      </c>
    </row>
    <row r="126" spans="1:47" x14ac:dyDescent="0.25">
      <c r="A126" t="s">
        <v>109</v>
      </c>
      <c r="B126" t="s">
        <v>95</v>
      </c>
      <c r="C126" s="48">
        <v>2236</v>
      </c>
      <c r="D126" s="48">
        <v>2523</v>
      </c>
      <c r="E126" s="44">
        <f t="shared" si="64"/>
        <v>287</v>
      </c>
      <c r="F126" s="45">
        <f t="shared" si="65"/>
        <v>0.12835420393559929</v>
      </c>
      <c r="G126" s="46">
        <f t="shared" si="66"/>
        <v>118.48460166861118</v>
      </c>
      <c r="H126" s="32"/>
      <c r="I126" s="50">
        <v>13628.1</v>
      </c>
      <c r="J126" s="50">
        <v>13628.156537000001</v>
      </c>
      <c r="K126" s="51">
        <f t="shared" si="67"/>
        <v>1.0000041485606945</v>
      </c>
      <c r="L126" s="50">
        <v>493.760786</v>
      </c>
      <c r="M126" s="52">
        <f t="shared" si="68"/>
        <v>3.6230930035141259E-2</v>
      </c>
      <c r="N126" s="53">
        <f t="shared" si="69"/>
        <v>0.19570383908045977</v>
      </c>
      <c r="O126" s="50">
        <v>380.90168299999999</v>
      </c>
      <c r="P126" s="52">
        <f t="shared" si="70"/>
        <v>2.7949611670944955E-2</v>
      </c>
      <c r="Q126" s="77">
        <f t="shared" si="71"/>
        <v>12753.494068</v>
      </c>
      <c r="R126" s="52">
        <f t="shared" si="72"/>
        <v>0.93581945829391378</v>
      </c>
      <c r="S126" s="27"/>
      <c r="T126" s="56">
        <v>224.02753100000001</v>
      </c>
      <c r="U126" s="59">
        <f t="shared" si="73"/>
        <v>1.6438579230563764E-2</v>
      </c>
      <c r="V126" s="59"/>
      <c r="W126" s="58">
        <v>5483.5182619999996</v>
      </c>
      <c r="X126" s="59">
        <f t="shared" si="74"/>
        <v>0.40236683861917982</v>
      </c>
      <c r="Y126" s="59"/>
      <c r="Z126" s="58">
        <v>5626.4816419999997</v>
      </c>
      <c r="AA126" s="59">
        <f t="shared" si="75"/>
        <v>0.41285713344459213</v>
      </c>
      <c r="AB126" s="4"/>
      <c r="AC126" s="56">
        <v>0</v>
      </c>
      <c r="AD126" s="59">
        <f t="shared" si="87"/>
        <v>0</v>
      </c>
      <c r="AE126" s="61">
        <f t="shared" si="76"/>
        <v>224.02753100000001</v>
      </c>
      <c r="AF126" s="62">
        <f t="shared" si="77"/>
        <v>1</v>
      </c>
      <c r="AG126" s="59"/>
      <c r="AH126" s="56">
        <v>312.04369800000001</v>
      </c>
      <c r="AI126" s="59">
        <f t="shared" si="78"/>
        <v>5.6905746108737956E-2</v>
      </c>
      <c r="AJ126" s="63">
        <f t="shared" si="79"/>
        <v>5171.4745639999992</v>
      </c>
      <c r="AK126" s="59">
        <f t="shared" si="80"/>
        <v>0.943094253891262</v>
      </c>
      <c r="AL126" s="59"/>
      <c r="AM126" s="56">
        <v>143.22951699999999</v>
      </c>
      <c r="AN126" s="59">
        <f t="shared" si="81"/>
        <v>2.5456319972828944E-2</v>
      </c>
      <c r="AO126" s="63">
        <f t="shared" si="82"/>
        <v>5483.252125</v>
      </c>
      <c r="AP126" s="59">
        <f t="shared" si="83"/>
        <v>0.97454368002717107</v>
      </c>
      <c r="AQ126" s="4"/>
      <c r="AR126" s="65">
        <f t="shared" si="84"/>
        <v>455.27321499999999</v>
      </c>
      <c r="AS126" s="66">
        <v>38.487583000000001</v>
      </c>
      <c r="AT126" s="67">
        <f t="shared" si="85"/>
        <v>0.92205219188872567</v>
      </c>
      <c r="AU126" s="68">
        <f t="shared" si="86"/>
        <v>7.7947832414540924E-2</v>
      </c>
    </row>
    <row r="127" spans="1:47" x14ac:dyDescent="0.25">
      <c r="A127" t="s">
        <v>20</v>
      </c>
      <c r="B127" t="s">
        <v>95</v>
      </c>
      <c r="C127" s="48">
        <v>40687</v>
      </c>
      <c r="D127" s="48">
        <v>42695</v>
      </c>
      <c r="E127" s="44">
        <f t="shared" si="64"/>
        <v>2008</v>
      </c>
      <c r="F127" s="45">
        <f t="shared" si="65"/>
        <v>4.9352372993830954E-2</v>
      </c>
      <c r="G127" s="46">
        <f t="shared" si="66"/>
        <v>635.46342076009648</v>
      </c>
      <c r="H127" s="32"/>
      <c r="I127" s="50">
        <v>42999.8</v>
      </c>
      <c r="J127" s="50">
        <v>42999.975324999999</v>
      </c>
      <c r="K127" s="51">
        <f t="shared" si="67"/>
        <v>1.0000040773445458</v>
      </c>
      <c r="L127" s="50">
        <v>6338.5309900000002</v>
      </c>
      <c r="M127" s="52">
        <f t="shared" si="68"/>
        <v>0.14740778202993074</v>
      </c>
      <c r="N127" s="53">
        <f t="shared" si="69"/>
        <v>0.14846073287270173</v>
      </c>
      <c r="O127" s="50">
        <v>7008.5359129999997</v>
      </c>
      <c r="P127" s="52">
        <f t="shared" si="70"/>
        <v>0.16298930080839527</v>
      </c>
      <c r="Q127" s="77">
        <f t="shared" si="71"/>
        <v>29652.908422</v>
      </c>
      <c r="R127" s="52">
        <f t="shared" si="72"/>
        <v>0.68960291716167399</v>
      </c>
      <c r="S127" s="27"/>
      <c r="T127" s="56">
        <v>5827.4294330000002</v>
      </c>
      <c r="U127" s="59">
        <f t="shared" si="73"/>
        <v>0.13552169248832005</v>
      </c>
      <c r="V127" s="59"/>
      <c r="W127" s="58">
        <v>11220.968503</v>
      </c>
      <c r="X127" s="59">
        <f t="shared" si="74"/>
        <v>0.26095290562820805</v>
      </c>
      <c r="Y127" s="59"/>
      <c r="Z127" s="58">
        <v>8023.6362129999998</v>
      </c>
      <c r="AA127" s="59">
        <f t="shared" si="75"/>
        <v>0.18659629807589895</v>
      </c>
      <c r="AB127" s="4"/>
      <c r="AC127" s="56">
        <v>1181.587675</v>
      </c>
      <c r="AD127" s="59">
        <f t="shared" si="87"/>
        <v>0.20276310311177986</v>
      </c>
      <c r="AE127" s="61">
        <f t="shared" si="76"/>
        <v>4645.8417580000005</v>
      </c>
      <c r="AF127" s="62">
        <f t="shared" si="77"/>
        <v>0.79723689688822019</v>
      </c>
      <c r="AG127" s="59"/>
      <c r="AH127" s="56">
        <v>1981.025308</v>
      </c>
      <c r="AI127" s="59">
        <f t="shared" si="78"/>
        <v>0.17654673101260018</v>
      </c>
      <c r="AJ127" s="63">
        <f t="shared" si="79"/>
        <v>9239.9431949999998</v>
      </c>
      <c r="AK127" s="59">
        <f t="shared" si="80"/>
        <v>0.82345326898739979</v>
      </c>
      <c r="AL127" s="59"/>
      <c r="AM127" s="56">
        <v>1332.638821</v>
      </c>
      <c r="AN127" s="59">
        <f t="shared" si="81"/>
        <v>0.16608913784511331</v>
      </c>
      <c r="AO127" s="63">
        <f t="shared" si="82"/>
        <v>6690.9973919999993</v>
      </c>
      <c r="AP127" s="59">
        <f t="shared" si="83"/>
        <v>0.83391086215488663</v>
      </c>
      <c r="AQ127" s="4"/>
      <c r="AR127" s="65">
        <f t="shared" si="84"/>
        <v>4495.2518039999995</v>
      </c>
      <c r="AS127" s="66">
        <v>1843.2791870000001</v>
      </c>
      <c r="AT127" s="67">
        <f t="shared" si="85"/>
        <v>0.70919457695985788</v>
      </c>
      <c r="AU127" s="68">
        <f t="shared" si="86"/>
        <v>0.29080542319790725</v>
      </c>
    </row>
    <row r="128" spans="1:47" x14ac:dyDescent="0.25">
      <c r="A128" t="s">
        <v>110</v>
      </c>
      <c r="B128" t="s">
        <v>95</v>
      </c>
      <c r="C128" s="48">
        <v>4023</v>
      </c>
      <c r="D128" s="48">
        <v>4387</v>
      </c>
      <c r="E128" s="44">
        <f t="shared" si="64"/>
        <v>364</v>
      </c>
      <c r="F128" s="45">
        <f t="shared" si="65"/>
        <v>9.0479741486452894E-2</v>
      </c>
      <c r="G128" s="46">
        <f t="shared" si="66"/>
        <v>370.92504029381462</v>
      </c>
      <c r="H128" s="32"/>
      <c r="I128" s="50">
        <v>7569.4</v>
      </c>
      <c r="J128" s="50">
        <v>5584.6077070000001</v>
      </c>
      <c r="K128" s="51">
        <f t="shared" si="67"/>
        <v>0.73778736848363147</v>
      </c>
      <c r="L128" s="50">
        <v>457.438176</v>
      </c>
      <c r="M128" s="52">
        <f t="shared" si="68"/>
        <v>8.1910529799009216E-2</v>
      </c>
      <c r="N128" s="53">
        <f t="shared" si="69"/>
        <v>0.1042712961021199</v>
      </c>
      <c r="O128" s="50">
        <v>359.66959600000001</v>
      </c>
      <c r="P128" s="52">
        <f t="shared" si="70"/>
        <v>6.440373520760892E-2</v>
      </c>
      <c r="Q128" s="77">
        <f t="shared" si="71"/>
        <v>4767.4999349999998</v>
      </c>
      <c r="R128" s="52">
        <f t="shared" si="72"/>
        <v>0.85368573499338185</v>
      </c>
      <c r="S128" s="27"/>
      <c r="T128" s="56">
        <v>593.01606600000002</v>
      </c>
      <c r="U128" s="59">
        <f t="shared" si="73"/>
        <v>0.10618759581925277</v>
      </c>
      <c r="V128" s="59"/>
      <c r="W128" s="58">
        <v>3521.0440979999998</v>
      </c>
      <c r="X128" s="59">
        <f t="shared" si="74"/>
        <v>0.63049085678597694</v>
      </c>
      <c r="Y128" s="59"/>
      <c r="Z128" s="58">
        <v>1393.143456</v>
      </c>
      <c r="AA128" s="59">
        <f t="shared" si="75"/>
        <v>0.24946129237578693</v>
      </c>
      <c r="AB128" s="4"/>
      <c r="AC128" s="56">
        <v>247.89560599999999</v>
      </c>
      <c r="AD128" s="59">
        <f t="shared" si="87"/>
        <v>0.41802510962662515</v>
      </c>
      <c r="AE128" s="61">
        <f t="shared" si="76"/>
        <v>345.12046000000004</v>
      </c>
      <c r="AF128" s="62">
        <f t="shared" si="77"/>
        <v>0.5819748903733748</v>
      </c>
      <c r="AG128" s="59"/>
      <c r="AH128" s="56">
        <v>147.68004300000001</v>
      </c>
      <c r="AI128" s="59">
        <f t="shared" si="78"/>
        <v>4.19421168521815E-2</v>
      </c>
      <c r="AJ128" s="63">
        <f t="shared" si="79"/>
        <v>3373.364055</v>
      </c>
      <c r="AK128" s="59">
        <f t="shared" si="80"/>
        <v>0.95805788314781859</v>
      </c>
      <c r="AL128" s="59"/>
      <c r="AM128" s="56">
        <v>57.882658999999997</v>
      </c>
      <c r="AN128" s="59">
        <f t="shared" si="81"/>
        <v>4.1548240240953334E-2</v>
      </c>
      <c r="AO128" s="63">
        <f t="shared" si="82"/>
        <v>1335.2607969999999</v>
      </c>
      <c r="AP128" s="59">
        <f t="shared" si="83"/>
        <v>0.95845175975904662</v>
      </c>
      <c r="AQ128" s="4"/>
      <c r="AR128" s="65">
        <f t="shared" si="84"/>
        <v>453.45830799999999</v>
      </c>
      <c r="AS128" s="66">
        <v>3.9798640000000001</v>
      </c>
      <c r="AT128" s="67">
        <f t="shared" si="85"/>
        <v>0.99129965925712327</v>
      </c>
      <c r="AU128" s="68">
        <f t="shared" si="86"/>
        <v>8.7003319985256324E-3</v>
      </c>
    </row>
    <row r="129" spans="1:47" x14ac:dyDescent="0.25">
      <c r="A129" t="s">
        <v>111</v>
      </c>
      <c r="B129" t="s">
        <v>95</v>
      </c>
      <c r="C129" s="48">
        <v>3678</v>
      </c>
      <c r="D129" s="48">
        <v>4280</v>
      </c>
      <c r="E129" s="44">
        <f t="shared" si="64"/>
        <v>602</v>
      </c>
      <c r="F129" s="45">
        <f t="shared" si="65"/>
        <v>0.16367591082109842</v>
      </c>
      <c r="G129" s="46">
        <f t="shared" si="66"/>
        <v>82.140597402519532</v>
      </c>
      <c r="H129" s="32"/>
      <c r="I129" s="50">
        <v>33347.699999999997</v>
      </c>
      <c r="J129" s="50">
        <v>6592.2251319999996</v>
      </c>
      <c r="K129" s="51">
        <f t="shared" si="67"/>
        <v>0.19768155321056624</v>
      </c>
      <c r="L129" s="50">
        <v>1988.494087</v>
      </c>
      <c r="M129" s="52">
        <f t="shared" si="68"/>
        <v>0.3016423206403322</v>
      </c>
      <c r="N129" s="53">
        <f t="shared" si="69"/>
        <v>0.46460142219626172</v>
      </c>
      <c r="O129" s="50">
        <v>62.382742</v>
      </c>
      <c r="P129" s="52">
        <f t="shared" si="70"/>
        <v>9.463078209690003E-3</v>
      </c>
      <c r="Q129" s="77">
        <f t="shared" si="71"/>
        <v>4541.3483029999998</v>
      </c>
      <c r="R129" s="52">
        <f t="shared" si="72"/>
        <v>0.6888946011499778</v>
      </c>
      <c r="S129" s="27"/>
      <c r="T129" s="56">
        <v>2274.370003</v>
      </c>
      <c r="U129" s="59">
        <f t="shared" si="73"/>
        <v>0.34500793851225531</v>
      </c>
      <c r="V129" s="59"/>
      <c r="W129" s="58">
        <v>2187.1137570000001</v>
      </c>
      <c r="X129" s="59">
        <f t="shared" si="74"/>
        <v>0.33177170275682877</v>
      </c>
      <c r="Y129" s="59"/>
      <c r="Z129" s="58">
        <v>1756.5444729999999</v>
      </c>
      <c r="AA129" s="59">
        <f t="shared" si="75"/>
        <v>0.26645699105046888</v>
      </c>
      <c r="AB129" s="4"/>
      <c r="AC129" s="56">
        <v>1429.869553</v>
      </c>
      <c r="AD129" s="59">
        <f t="shared" si="87"/>
        <v>0.62868818666880733</v>
      </c>
      <c r="AE129" s="61">
        <f t="shared" si="76"/>
        <v>844.50045</v>
      </c>
      <c r="AF129" s="62">
        <f t="shared" si="77"/>
        <v>0.37131181333119262</v>
      </c>
      <c r="AG129" s="59"/>
      <c r="AH129" s="56">
        <v>315.49976299999997</v>
      </c>
      <c r="AI129" s="59">
        <f t="shared" si="78"/>
        <v>0.14425393374726048</v>
      </c>
      <c r="AJ129" s="63">
        <f t="shared" si="79"/>
        <v>1871.613994</v>
      </c>
      <c r="AK129" s="59">
        <f t="shared" si="80"/>
        <v>0.85574606625273952</v>
      </c>
      <c r="AL129" s="59"/>
      <c r="AM129" s="56">
        <v>243.124787</v>
      </c>
      <c r="AN129" s="59">
        <f t="shared" si="81"/>
        <v>0.13841083487329386</v>
      </c>
      <c r="AO129" s="63">
        <f t="shared" si="82"/>
        <v>1513.419686</v>
      </c>
      <c r="AP129" s="59">
        <f t="shared" si="83"/>
        <v>0.86158916512670614</v>
      </c>
      <c r="AQ129" s="4"/>
      <c r="AR129" s="65">
        <f t="shared" si="84"/>
        <v>1988.494103</v>
      </c>
      <c r="AS129" s="66">
        <v>0</v>
      </c>
      <c r="AT129" s="67">
        <f t="shared" si="85"/>
        <v>1.0000000080462899</v>
      </c>
      <c r="AU129" s="68">
        <f t="shared" si="86"/>
        <v>0</v>
      </c>
    </row>
    <row r="130" spans="1:47" x14ac:dyDescent="0.25">
      <c r="A130" t="s">
        <v>112</v>
      </c>
      <c r="B130" t="s">
        <v>95</v>
      </c>
      <c r="C130" s="48">
        <v>1875</v>
      </c>
      <c r="D130" s="48">
        <v>1912</v>
      </c>
      <c r="E130" s="44">
        <f t="shared" si="64"/>
        <v>37</v>
      </c>
      <c r="F130" s="45">
        <f t="shared" si="65"/>
        <v>1.9733333333333332E-2</v>
      </c>
      <c r="G130" s="46">
        <f t="shared" si="66"/>
        <v>61.221038728430692</v>
      </c>
      <c r="H130" s="32"/>
      <c r="I130" s="50">
        <v>19987.900000000001</v>
      </c>
      <c r="J130" s="50">
        <v>19987.951326999999</v>
      </c>
      <c r="K130" s="51">
        <f t="shared" si="67"/>
        <v>1.0000025679035816</v>
      </c>
      <c r="L130" s="50">
        <v>5727.970018</v>
      </c>
      <c r="M130" s="52">
        <f t="shared" si="68"/>
        <v>0.28657114099845638</v>
      </c>
      <c r="N130" s="53">
        <f t="shared" si="69"/>
        <v>2.9958002186192467</v>
      </c>
      <c r="O130" s="50">
        <v>154.57999799999999</v>
      </c>
      <c r="P130" s="52">
        <f t="shared" si="70"/>
        <v>7.7336589163688428E-3</v>
      </c>
      <c r="Q130" s="77">
        <f t="shared" si="71"/>
        <v>14105.401310999998</v>
      </c>
      <c r="R130" s="52">
        <f t="shared" si="72"/>
        <v>0.70569520008517472</v>
      </c>
      <c r="S130" s="27"/>
      <c r="T130" s="56">
        <v>160.44636600000001</v>
      </c>
      <c r="U130" s="59">
        <f t="shared" si="73"/>
        <v>8.0271541277603005E-3</v>
      </c>
      <c r="V130" s="59"/>
      <c r="W130" s="58">
        <v>5465.5182919999997</v>
      </c>
      <c r="X130" s="59">
        <f t="shared" si="74"/>
        <v>0.27344064444549165</v>
      </c>
      <c r="Y130" s="59"/>
      <c r="Z130" s="58">
        <v>4902.9623229999997</v>
      </c>
      <c r="AA130" s="59">
        <f t="shared" si="75"/>
        <v>0.24529589064873353</v>
      </c>
      <c r="AB130" s="4"/>
      <c r="AC130" s="56">
        <v>0</v>
      </c>
      <c r="AD130" s="59">
        <f t="shared" si="87"/>
        <v>0</v>
      </c>
      <c r="AE130" s="61">
        <f t="shared" si="76"/>
        <v>160.44636600000001</v>
      </c>
      <c r="AF130" s="62">
        <f t="shared" si="77"/>
        <v>1</v>
      </c>
      <c r="AG130" s="59"/>
      <c r="AH130" s="56">
        <v>1503.7555299999999</v>
      </c>
      <c r="AI130" s="59">
        <f t="shared" si="78"/>
        <v>0.27513502831032149</v>
      </c>
      <c r="AJ130" s="63">
        <f t="shared" si="79"/>
        <v>3961.7627619999998</v>
      </c>
      <c r="AK130" s="59">
        <f t="shared" si="80"/>
        <v>0.72486497168967856</v>
      </c>
      <c r="AL130" s="59"/>
      <c r="AM130" s="56">
        <v>1617.828205</v>
      </c>
      <c r="AN130" s="59">
        <f t="shared" si="81"/>
        <v>0.32996953645976451</v>
      </c>
      <c r="AO130" s="63">
        <f t="shared" si="82"/>
        <v>3285.1341179999999</v>
      </c>
      <c r="AP130" s="59">
        <f t="shared" si="83"/>
        <v>0.67003046354023554</v>
      </c>
      <c r="AQ130" s="4"/>
      <c r="AR130" s="65">
        <f t="shared" si="84"/>
        <v>3121.5837350000002</v>
      </c>
      <c r="AS130" s="66">
        <v>2606.3863500000002</v>
      </c>
      <c r="AT130" s="67">
        <f t="shared" si="85"/>
        <v>0.54497208001971076</v>
      </c>
      <c r="AU130" s="68">
        <f t="shared" si="86"/>
        <v>0.4550279316772779</v>
      </c>
    </row>
    <row r="131" spans="1:47" x14ac:dyDescent="0.25">
      <c r="A131" t="s">
        <v>113</v>
      </c>
      <c r="B131" t="s">
        <v>95</v>
      </c>
      <c r="C131" s="48">
        <v>34021</v>
      </c>
      <c r="D131" s="48">
        <v>33109</v>
      </c>
      <c r="E131" s="44">
        <f t="shared" si="64"/>
        <v>-912</v>
      </c>
      <c r="F131" s="45">
        <f t="shared" si="65"/>
        <v>-2.6806972164251493E-2</v>
      </c>
      <c r="G131" s="46">
        <f t="shared" si="66"/>
        <v>912.34499862221003</v>
      </c>
      <c r="H131" s="32"/>
      <c r="I131" s="50">
        <v>23225.599999999999</v>
      </c>
      <c r="J131" s="50">
        <v>22730.750462</v>
      </c>
      <c r="K131" s="51">
        <f t="shared" si="67"/>
        <v>0.97869378883645641</v>
      </c>
      <c r="L131" s="50">
        <v>1982.6859420000001</v>
      </c>
      <c r="M131" s="52">
        <f t="shared" si="68"/>
        <v>8.7224834275249463E-2</v>
      </c>
      <c r="N131" s="53">
        <f t="shared" si="69"/>
        <v>5.9883594853363135E-2</v>
      </c>
      <c r="O131" s="50">
        <v>5798.9845480000004</v>
      </c>
      <c r="P131" s="52">
        <f t="shared" si="70"/>
        <v>0.25511628213482962</v>
      </c>
      <c r="Q131" s="77">
        <f t="shared" si="71"/>
        <v>14949.079972</v>
      </c>
      <c r="R131" s="52">
        <f t="shared" si="72"/>
        <v>0.65765888358992097</v>
      </c>
      <c r="S131" s="27"/>
      <c r="T131" s="56">
        <v>2628.458024</v>
      </c>
      <c r="U131" s="59">
        <f t="shared" si="73"/>
        <v>0.11563445863321184</v>
      </c>
      <c r="V131" s="59"/>
      <c r="W131" s="58">
        <v>5354.2796209999997</v>
      </c>
      <c r="X131" s="59">
        <f t="shared" si="74"/>
        <v>0.23555225904006052</v>
      </c>
      <c r="Y131" s="59"/>
      <c r="Z131" s="58">
        <v>4090.569516</v>
      </c>
      <c r="AA131" s="59">
        <f t="shared" si="75"/>
        <v>0.17995752154502712</v>
      </c>
      <c r="AB131" s="4"/>
      <c r="AC131" s="56">
        <v>427.83433100000002</v>
      </c>
      <c r="AD131" s="59">
        <f t="shared" si="87"/>
        <v>0.16277008310329402</v>
      </c>
      <c r="AE131" s="61">
        <f t="shared" si="76"/>
        <v>2200.623693</v>
      </c>
      <c r="AF131" s="62">
        <f t="shared" si="77"/>
        <v>0.83722991689670601</v>
      </c>
      <c r="AG131" s="59"/>
      <c r="AH131" s="56">
        <v>484.58828699999998</v>
      </c>
      <c r="AI131" s="59">
        <f t="shared" si="78"/>
        <v>9.0504852436058464E-2</v>
      </c>
      <c r="AJ131" s="63">
        <f t="shared" si="79"/>
        <v>4869.6913340000001</v>
      </c>
      <c r="AK131" s="59">
        <f t="shared" si="80"/>
        <v>0.90949514756394156</v>
      </c>
      <c r="AL131" s="59"/>
      <c r="AM131" s="56">
        <v>265.06096400000001</v>
      </c>
      <c r="AN131" s="59">
        <f t="shared" si="81"/>
        <v>6.4798058794314842E-2</v>
      </c>
      <c r="AO131" s="63">
        <f t="shared" si="82"/>
        <v>3825.5085520000002</v>
      </c>
      <c r="AP131" s="59">
        <f t="shared" si="83"/>
        <v>0.93520194120568523</v>
      </c>
      <c r="AQ131" s="4"/>
      <c r="AR131" s="65">
        <f t="shared" si="84"/>
        <v>1177.4835820000001</v>
      </c>
      <c r="AS131" s="66">
        <v>805.20235300000002</v>
      </c>
      <c r="AT131" s="67">
        <f t="shared" si="85"/>
        <v>0.59388305381952422</v>
      </c>
      <c r="AU131" s="68">
        <f t="shared" si="86"/>
        <v>0.40611694264991161</v>
      </c>
    </row>
    <row r="132" spans="1:47" x14ac:dyDescent="0.25">
      <c r="A132" t="s">
        <v>114</v>
      </c>
      <c r="B132" t="s">
        <v>95</v>
      </c>
      <c r="C132" s="48">
        <v>2226</v>
      </c>
      <c r="D132" s="48">
        <v>2758</v>
      </c>
      <c r="E132" s="44">
        <f t="shared" si="64"/>
        <v>532</v>
      </c>
      <c r="F132" s="45">
        <f t="shared" si="65"/>
        <v>0.2389937106918239</v>
      </c>
      <c r="G132" s="46">
        <f t="shared" si="66"/>
        <v>88.055234066328779</v>
      </c>
      <c r="H132" s="32"/>
      <c r="I132" s="50">
        <v>20045.599999999999</v>
      </c>
      <c r="J132" s="50">
        <v>20045.720720000001</v>
      </c>
      <c r="K132" s="51">
        <f t="shared" si="67"/>
        <v>1.0000060222692262</v>
      </c>
      <c r="L132" s="50">
        <v>5024.9662109999999</v>
      </c>
      <c r="M132" s="52">
        <f t="shared" si="68"/>
        <v>0.25067525788616291</v>
      </c>
      <c r="N132" s="53">
        <f t="shared" si="69"/>
        <v>1.8219601925308193</v>
      </c>
      <c r="O132" s="50">
        <v>216.66489799999999</v>
      </c>
      <c r="P132" s="52">
        <f t="shared" si="70"/>
        <v>1.0808536197146021E-2</v>
      </c>
      <c r="Q132" s="77">
        <f t="shared" si="71"/>
        <v>14804.089611000001</v>
      </c>
      <c r="R132" s="52">
        <f t="shared" si="72"/>
        <v>0.73851620591669109</v>
      </c>
      <c r="S132" s="27"/>
      <c r="T132" s="56">
        <v>3869.0259599999999</v>
      </c>
      <c r="U132" s="59">
        <f t="shared" si="73"/>
        <v>0.19301007003154536</v>
      </c>
      <c r="V132" s="59"/>
      <c r="W132" s="58">
        <v>9426.8982219999998</v>
      </c>
      <c r="X132" s="59">
        <f t="shared" si="74"/>
        <v>0.47026985727655091</v>
      </c>
      <c r="Y132" s="59"/>
      <c r="Z132" s="58">
        <v>5675.3455299999996</v>
      </c>
      <c r="AA132" s="59">
        <f t="shared" si="75"/>
        <v>0.2831200538645437</v>
      </c>
      <c r="AB132" s="4"/>
      <c r="AC132" s="56">
        <v>1853.455015</v>
      </c>
      <c r="AD132" s="59">
        <f t="shared" si="87"/>
        <v>0.47904951638008653</v>
      </c>
      <c r="AE132" s="61">
        <f t="shared" si="76"/>
        <v>2015.5709449999999</v>
      </c>
      <c r="AF132" s="62">
        <f t="shared" si="77"/>
        <v>0.52095048361991347</v>
      </c>
      <c r="AG132" s="59"/>
      <c r="AH132" s="56">
        <v>2076.71162</v>
      </c>
      <c r="AI132" s="59">
        <f t="shared" si="78"/>
        <v>0.2202963871142132</v>
      </c>
      <c r="AJ132" s="63">
        <f t="shared" si="79"/>
        <v>7350.1866019999998</v>
      </c>
      <c r="AK132" s="59">
        <f t="shared" si="80"/>
        <v>0.77970361288578682</v>
      </c>
      <c r="AL132" s="59"/>
      <c r="AM132" s="56">
        <v>791.15074400000003</v>
      </c>
      <c r="AN132" s="59">
        <f t="shared" si="81"/>
        <v>0.13940133509368902</v>
      </c>
      <c r="AO132" s="63">
        <f t="shared" si="82"/>
        <v>4884.194786</v>
      </c>
      <c r="AP132" s="59">
        <f t="shared" si="83"/>
        <v>0.86059866490631109</v>
      </c>
      <c r="AQ132" s="4"/>
      <c r="AR132" s="65">
        <f t="shared" si="84"/>
        <v>4721.3173790000001</v>
      </c>
      <c r="AS132" s="66">
        <v>303.64855399999999</v>
      </c>
      <c r="AT132" s="67">
        <f t="shared" si="85"/>
        <v>0.93957196541236609</v>
      </c>
      <c r="AU132" s="68">
        <f t="shared" si="86"/>
        <v>6.0427979263878877E-2</v>
      </c>
    </row>
    <row r="133" spans="1:47" x14ac:dyDescent="0.25">
      <c r="A133" t="s">
        <v>115</v>
      </c>
      <c r="B133" t="s">
        <v>95</v>
      </c>
      <c r="C133" s="48">
        <v>1784</v>
      </c>
      <c r="D133" s="48">
        <v>2357</v>
      </c>
      <c r="E133" s="44">
        <f t="shared" si="64"/>
        <v>573</v>
      </c>
      <c r="F133" s="45">
        <f t="shared" si="65"/>
        <v>0.3211883408071749</v>
      </c>
      <c r="G133" s="46">
        <f t="shared" si="66"/>
        <v>236.41293275032521</v>
      </c>
      <c r="H133" s="32"/>
      <c r="I133" s="50">
        <v>6380.7</v>
      </c>
      <c r="J133" s="50">
        <v>3143.8412819999999</v>
      </c>
      <c r="K133" s="51">
        <f t="shared" si="67"/>
        <v>0.49271103201843058</v>
      </c>
      <c r="L133" s="50">
        <v>406.00770599999998</v>
      </c>
      <c r="M133" s="52">
        <f t="shared" si="68"/>
        <v>0.12914383061402906</v>
      </c>
      <c r="N133" s="53">
        <f t="shared" si="69"/>
        <v>0.17225613322019515</v>
      </c>
      <c r="O133" s="50">
        <v>173.02176600000001</v>
      </c>
      <c r="P133" s="52">
        <f t="shared" si="70"/>
        <v>5.5035146650256377E-2</v>
      </c>
      <c r="Q133" s="77">
        <f t="shared" si="71"/>
        <v>2564.8118100000002</v>
      </c>
      <c r="R133" s="52">
        <f t="shared" si="72"/>
        <v>0.81582102273571466</v>
      </c>
      <c r="S133" s="27"/>
      <c r="T133" s="56">
        <v>272.11355099999997</v>
      </c>
      <c r="U133" s="59">
        <f t="shared" si="73"/>
        <v>8.6554481155896978E-2</v>
      </c>
      <c r="V133" s="59"/>
      <c r="W133" s="58">
        <v>2460.7170980000001</v>
      </c>
      <c r="X133" s="59">
        <f t="shared" si="74"/>
        <v>0.78271034612618218</v>
      </c>
      <c r="Y133" s="59"/>
      <c r="Z133" s="58">
        <v>411.010626</v>
      </c>
      <c r="AA133" s="59">
        <f t="shared" si="75"/>
        <v>0.13073517049134545</v>
      </c>
      <c r="AB133" s="4"/>
      <c r="AC133" s="56">
        <v>34.712311999999997</v>
      </c>
      <c r="AD133" s="59">
        <f t="shared" si="87"/>
        <v>0.12756553972573018</v>
      </c>
      <c r="AE133" s="61">
        <f t="shared" si="76"/>
        <v>237.40123899999998</v>
      </c>
      <c r="AF133" s="62">
        <f t="shared" si="77"/>
        <v>0.87243446027426985</v>
      </c>
      <c r="AG133" s="59"/>
      <c r="AH133" s="56">
        <v>359.14085699999998</v>
      </c>
      <c r="AI133" s="59">
        <f t="shared" si="78"/>
        <v>0.14594967348822802</v>
      </c>
      <c r="AJ133" s="63">
        <f t="shared" si="79"/>
        <v>2101.5762410000002</v>
      </c>
      <c r="AK133" s="59">
        <f t="shared" si="80"/>
        <v>0.85405032651177204</v>
      </c>
      <c r="AL133" s="59"/>
      <c r="AM133" s="56">
        <v>12.154546</v>
      </c>
      <c r="AN133" s="59">
        <f t="shared" si="81"/>
        <v>2.9572340059159444E-2</v>
      </c>
      <c r="AO133" s="63">
        <f t="shared" si="82"/>
        <v>398.85608000000002</v>
      </c>
      <c r="AP133" s="59">
        <f t="shared" si="83"/>
        <v>0.97042765994084057</v>
      </c>
      <c r="AQ133" s="4"/>
      <c r="AR133" s="65">
        <f t="shared" si="84"/>
        <v>406.00771499999996</v>
      </c>
      <c r="AS133" s="66">
        <v>0</v>
      </c>
      <c r="AT133" s="67">
        <f t="shared" si="85"/>
        <v>1.0000000221670668</v>
      </c>
      <c r="AU133" s="68">
        <f t="shared" si="86"/>
        <v>0</v>
      </c>
    </row>
    <row r="134" spans="1:47" x14ac:dyDescent="0.25">
      <c r="A134" t="s">
        <v>116</v>
      </c>
      <c r="B134" t="s">
        <v>95</v>
      </c>
      <c r="C134" s="48">
        <v>4021</v>
      </c>
      <c r="D134" s="48">
        <v>4566</v>
      </c>
      <c r="E134" s="44">
        <f t="shared" si="64"/>
        <v>545</v>
      </c>
      <c r="F134" s="45">
        <f t="shared" si="65"/>
        <v>0.13553842327779159</v>
      </c>
      <c r="G134" s="46">
        <f t="shared" si="66"/>
        <v>131.91349135771262</v>
      </c>
      <c r="H134" s="32"/>
      <c r="I134" s="50">
        <v>22152.7</v>
      </c>
      <c r="J134" s="50">
        <v>22152.816917</v>
      </c>
      <c r="K134" s="51">
        <f t="shared" si="67"/>
        <v>1.0000052777765238</v>
      </c>
      <c r="L134" s="50">
        <v>1841.266838</v>
      </c>
      <c r="M134" s="52">
        <f t="shared" si="68"/>
        <v>8.3116600696817824E-2</v>
      </c>
      <c r="N134" s="53">
        <f t="shared" si="69"/>
        <v>0.40325598729741569</v>
      </c>
      <c r="O134" s="50">
        <v>989.007068</v>
      </c>
      <c r="P134" s="52">
        <f t="shared" si="70"/>
        <v>4.4644754285900284E-2</v>
      </c>
      <c r="Q134" s="77">
        <f t="shared" si="71"/>
        <v>19322.543011000002</v>
      </c>
      <c r="R134" s="52">
        <f t="shared" si="72"/>
        <v>0.87223864501728199</v>
      </c>
      <c r="S134" s="27"/>
      <c r="T134" s="56">
        <v>2187.16383</v>
      </c>
      <c r="U134" s="59">
        <f t="shared" si="73"/>
        <v>9.8730731996506393E-2</v>
      </c>
      <c r="V134" s="59"/>
      <c r="W134" s="58">
        <v>7656.3742039999997</v>
      </c>
      <c r="X134" s="59">
        <f t="shared" si="74"/>
        <v>0.34561628133731936</v>
      </c>
      <c r="Y134" s="59"/>
      <c r="Z134" s="58">
        <v>11698.078498000001</v>
      </c>
      <c r="AA134" s="59">
        <f t="shared" si="75"/>
        <v>0.52806279859709093</v>
      </c>
      <c r="AB134" s="4"/>
      <c r="AC134" s="56">
        <v>452.409559</v>
      </c>
      <c r="AD134" s="59">
        <f t="shared" si="87"/>
        <v>0.20684758626426261</v>
      </c>
      <c r="AE134" s="61">
        <f t="shared" si="76"/>
        <v>1734.754271</v>
      </c>
      <c r="AF134" s="62">
        <f t="shared" si="77"/>
        <v>0.79315241373573742</v>
      </c>
      <c r="AG134" s="59"/>
      <c r="AH134" s="56">
        <v>857.19352500000002</v>
      </c>
      <c r="AI134" s="59">
        <f t="shared" si="78"/>
        <v>0.11195815436400267</v>
      </c>
      <c r="AJ134" s="63">
        <f t="shared" si="79"/>
        <v>6799.1806790000001</v>
      </c>
      <c r="AK134" s="59">
        <f t="shared" si="80"/>
        <v>0.88804184563599742</v>
      </c>
      <c r="AL134" s="59"/>
      <c r="AM134" s="56">
        <v>531.37095999999997</v>
      </c>
      <c r="AN134" s="59">
        <f t="shared" si="81"/>
        <v>4.5423781357839879E-2</v>
      </c>
      <c r="AO134" s="63">
        <f t="shared" si="82"/>
        <v>11166.707538000001</v>
      </c>
      <c r="AP134" s="59">
        <f t="shared" si="83"/>
        <v>0.95457621864216013</v>
      </c>
      <c r="AQ134" s="4"/>
      <c r="AR134" s="65">
        <f t="shared" si="84"/>
        <v>1840.974044</v>
      </c>
      <c r="AS134" s="66">
        <v>0.29279899999999998</v>
      </c>
      <c r="AT134" s="67">
        <f t="shared" si="85"/>
        <v>0.99984098230959395</v>
      </c>
      <c r="AU134" s="68">
        <f t="shared" si="86"/>
        <v>1.5902040592771484E-4</v>
      </c>
    </row>
    <row r="135" spans="1:47" x14ac:dyDescent="0.25">
      <c r="A135" t="s">
        <v>117</v>
      </c>
      <c r="B135" t="s">
        <v>95</v>
      </c>
      <c r="C135" s="48">
        <v>1480</v>
      </c>
      <c r="D135" s="48">
        <v>1562</v>
      </c>
      <c r="E135" s="44">
        <f t="shared" si="64"/>
        <v>82</v>
      </c>
      <c r="F135" s="45">
        <f t="shared" si="65"/>
        <v>5.5405405405405408E-2</v>
      </c>
      <c r="G135" s="46">
        <f t="shared" si="66"/>
        <v>51.418313865271763</v>
      </c>
      <c r="H135" s="32"/>
      <c r="I135" s="50">
        <v>19442.099999999999</v>
      </c>
      <c r="J135" s="50">
        <v>19442.127014000002</v>
      </c>
      <c r="K135" s="51">
        <f t="shared" si="67"/>
        <v>1.0000013894589577</v>
      </c>
      <c r="L135" s="50">
        <v>4775.5103019999997</v>
      </c>
      <c r="M135" s="52">
        <f t="shared" si="68"/>
        <v>0.24562694701877125</v>
      </c>
      <c r="N135" s="53">
        <f t="shared" si="69"/>
        <v>3.0573049308578741</v>
      </c>
      <c r="O135" s="50">
        <v>217.19912400000001</v>
      </c>
      <c r="P135" s="52">
        <f t="shared" si="70"/>
        <v>1.1171572114697017E-2</v>
      </c>
      <c r="Q135" s="77">
        <f t="shared" si="71"/>
        <v>14449.417588000002</v>
      </c>
      <c r="R135" s="52">
        <f t="shared" si="72"/>
        <v>0.74320148086653171</v>
      </c>
      <c r="S135" s="27"/>
      <c r="T135" s="56">
        <v>418.08178900000001</v>
      </c>
      <c r="U135" s="59">
        <f t="shared" si="73"/>
        <v>2.1503912030764186E-2</v>
      </c>
      <c r="V135" s="59"/>
      <c r="W135" s="58">
        <v>4401.4158079999997</v>
      </c>
      <c r="X135" s="59">
        <f t="shared" si="74"/>
        <v>0.22638550837727797</v>
      </c>
      <c r="Y135" s="59"/>
      <c r="Z135" s="58">
        <v>6222.8296030000001</v>
      </c>
      <c r="AA135" s="59">
        <f t="shared" si="75"/>
        <v>0.32006938327884743</v>
      </c>
      <c r="AB135" s="4"/>
      <c r="AC135" s="56">
        <v>60.501241999999998</v>
      </c>
      <c r="AD135" s="59">
        <f t="shared" si="87"/>
        <v>0.14471149806527447</v>
      </c>
      <c r="AE135" s="61">
        <f t="shared" si="76"/>
        <v>357.58054700000002</v>
      </c>
      <c r="AF135" s="62">
        <f t="shared" si="77"/>
        <v>0.8552885019347255</v>
      </c>
      <c r="AG135" s="59"/>
      <c r="AH135" s="56">
        <v>1084.6116050000001</v>
      </c>
      <c r="AI135" s="59">
        <f t="shared" si="78"/>
        <v>0.24642334474025684</v>
      </c>
      <c r="AJ135" s="63">
        <f t="shared" si="79"/>
        <v>3316.8042029999997</v>
      </c>
      <c r="AK135" s="59">
        <f t="shared" si="80"/>
        <v>0.75357665525974316</v>
      </c>
      <c r="AL135" s="59"/>
      <c r="AM135" s="56">
        <v>1560.2983610000001</v>
      </c>
      <c r="AN135" s="59">
        <f t="shared" si="81"/>
        <v>0.25073776088096433</v>
      </c>
      <c r="AO135" s="63">
        <f t="shared" si="82"/>
        <v>4662.531242</v>
      </c>
      <c r="AP135" s="59">
        <f t="shared" si="83"/>
        <v>0.74926223911903567</v>
      </c>
      <c r="AQ135" s="4"/>
      <c r="AR135" s="65">
        <f t="shared" si="84"/>
        <v>2705.4112080000004</v>
      </c>
      <c r="AS135" s="66">
        <v>2070.0990350000002</v>
      </c>
      <c r="AT135" s="67">
        <f t="shared" si="85"/>
        <v>0.56651771997370948</v>
      </c>
      <c r="AU135" s="68">
        <f t="shared" si="86"/>
        <v>0.43348226767159015</v>
      </c>
    </row>
    <row r="136" spans="1:47" x14ac:dyDescent="0.25">
      <c r="A136" t="s">
        <v>118</v>
      </c>
      <c r="B136" t="s">
        <v>95</v>
      </c>
      <c r="C136" s="48">
        <v>8405</v>
      </c>
      <c r="D136" s="48">
        <v>8477</v>
      </c>
      <c r="E136" s="44">
        <f t="shared" si="64"/>
        <v>72</v>
      </c>
      <c r="F136" s="45">
        <f t="shared" si="65"/>
        <v>8.5663295657346823E-3</v>
      </c>
      <c r="G136" s="46">
        <f t="shared" si="66"/>
        <v>290.7189094182707</v>
      </c>
      <c r="H136" s="32"/>
      <c r="I136" s="50">
        <v>18661.599999999999</v>
      </c>
      <c r="J136" s="50">
        <v>7099.7289360000004</v>
      </c>
      <c r="K136" s="51">
        <f t="shared" si="67"/>
        <v>0.38044588545462343</v>
      </c>
      <c r="L136" s="50">
        <v>986.77531399999998</v>
      </c>
      <c r="M136" s="52">
        <f t="shared" si="68"/>
        <v>0.13898774486958806</v>
      </c>
      <c r="N136" s="53">
        <f t="shared" si="69"/>
        <v>0.11640619488026424</v>
      </c>
      <c r="O136" s="50">
        <v>372.57275399999997</v>
      </c>
      <c r="P136" s="52">
        <f t="shared" si="70"/>
        <v>5.2477039244530385E-2</v>
      </c>
      <c r="Q136" s="77">
        <f t="shared" si="71"/>
        <v>5740.3808680000002</v>
      </c>
      <c r="R136" s="52">
        <f t="shared" si="72"/>
        <v>0.80853521588588151</v>
      </c>
      <c r="S136" s="27"/>
      <c r="T136" s="56">
        <v>1471.2276939999999</v>
      </c>
      <c r="U136" s="59">
        <f t="shared" si="73"/>
        <v>0.20722307953758193</v>
      </c>
      <c r="V136" s="59"/>
      <c r="W136" s="58">
        <v>2774.9474970000001</v>
      </c>
      <c r="X136" s="59">
        <f t="shared" si="74"/>
        <v>0.39085259761528451</v>
      </c>
      <c r="Y136" s="59"/>
      <c r="Z136" s="58">
        <v>2510.1612639999998</v>
      </c>
      <c r="AA136" s="59">
        <f t="shared" si="75"/>
        <v>0.35355733812201412</v>
      </c>
      <c r="AB136" s="4"/>
      <c r="AC136" s="56">
        <v>304.16384299999999</v>
      </c>
      <c r="AD136" s="59">
        <f t="shared" si="87"/>
        <v>0.20674151542990191</v>
      </c>
      <c r="AE136" s="61">
        <f t="shared" si="76"/>
        <v>1167.0638509999999</v>
      </c>
      <c r="AF136" s="62">
        <f t="shared" si="77"/>
        <v>0.79325848457009807</v>
      </c>
      <c r="AG136" s="59"/>
      <c r="AH136" s="56">
        <v>568.81931299999997</v>
      </c>
      <c r="AI136" s="59">
        <f t="shared" si="78"/>
        <v>0.20498381090631493</v>
      </c>
      <c r="AJ136" s="63">
        <f t="shared" si="79"/>
        <v>2206.1281840000001</v>
      </c>
      <c r="AK136" s="59">
        <f t="shared" si="80"/>
        <v>0.7950161890936851</v>
      </c>
      <c r="AL136" s="59"/>
      <c r="AM136" s="56">
        <v>113.792174</v>
      </c>
      <c r="AN136" s="59">
        <f t="shared" si="81"/>
        <v>4.5332614932743223E-2</v>
      </c>
      <c r="AO136" s="63">
        <f t="shared" si="82"/>
        <v>2396.3690899999997</v>
      </c>
      <c r="AP136" s="59">
        <f t="shared" si="83"/>
        <v>0.95466738506725668</v>
      </c>
      <c r="AQ136" s="4"/>
      <c r="AR136" s="65">
        <f t="shared" si="84"/>
        <v>986.77533000000005</v>
      </c>
      <c r="AS136" s="66">
        <v>0</v>
      </c>
      <c r="AT136" s="67">
        <f t="shared" si="85"/>
        <v>1.0000000162144309</v>
      </c>
      <c r="AU136" s="68">
        <f t="shared" si="86"/>
        <v>0</v>
      </c>
    </row>
    <row r="137" spans="1:47" x14ac:dyDescent="0.25">
      <c r="A137" t="s">
        <v>119</v>
      </c>
      <c r="B137" t="s">
        <v>95</v>
      </c>
      <c r="C137" s="48">
        <v>3060</v>
      </c>
      <c r="D137" s="48">
        <v>3777</v>
      </c>
      <c r="E137" s="44">
        <f t="shared" si="64"/>
        <v>717</v>
      </c>
      <c r="F137" s="45">
        <f t="shared" si="65"/>
        <v>0.23431372549019608</v>
      </c>
      <c r="G137" s="46">
        <f t="shared" si="66"/>
        <v>63.400573345468182</v>
      </c>
      <c r="H137" s="32"/>
      <c r="I137" s="50">
        <v>38127.1</v>
      </c>
      <c r="J137" s="50">
        <v>12086.205330999999</v>
      </c>
      <c r="K137" s="51">
        <f t="shared" si="67"/>
        <v>0.31699776093644677</v>
      </c>
      <c r="L137" s="50">
        <v>1012.664293</v>
      </c>
      <c r="M137" s="52">
        <f t="shared" si="68"/>
        <v>8.3786785452222109E-2</v>
      </c>
      <c r="N137" s="53">
        <f t="shared" si="69"/>
        <v>0.26811339502250464</v>
      </c>
      <c r="O137" s="50">
        <v>181.25499500000001</v>
      </c>
      <c r="P137" s="52">
        <f t="shared" si="70"/>
        <v>1.4996848889791546E-2</v>
      </c>
      <c r="Q137" s="77">
        <f t="shared" si="71"/>
        <v>10892.286043</v>
      </c>
      <c r="R137" s="52">
        <f t="shared" si="72"/>
        <v>0.90121636565798646</v>
      </c>
      <c r="S137" s="27"/>
      <c r="T137" s="56">
        <v>174.98346100000001</v>
      </c>
      <c r="U137" s="59">
        <f t="shared" si="73"/>
        <v>1.4477948719866905E-2</v>
      </c>
      <c r="V137" s="59"/>
      <c r="W137" s="58">
        <v>3741.1103800000001</v>
      </c>
      <c r="X137" s="59">
        <f t="shared" si="74"/>
        <v>0.30953556368965518</v>
      </c>
      <c r="Y137" s="59"/>
      <c r="Z137" s="58">
        <v>4696.7592919999997</v>
      </c>
      <c r="AA137" s="59">
        <f t="shared" si="75"/>
        <v>0.38860495609430418</v>
      </c>
      <c r="AB137" s="4"/>
      <c r="AC137" s="56">
        <v>5.5910299999999999</v>
      </c>
      <c r="AD137" s="59">
        <f t="shared" si="87"/>
        <v>3.1951762572578216E-2</v>
      </c>
      <c r="AE137" s="61">
        <f t="shared" si="76"/>
        <v>169.39243100000002</v>
      </c>
      <c r="AF137" s="62">
        <f t="shared" si="77"/>
        <v>0.96804823742742185</v>
      </c>
      <c r="AG137" s="59"/>
      <c r="AH137" s="56">
        <v>338.26669700000002</v>
      </c>
      <c r="AI137" s="59">
        <f t="shared" si="78"/>
        <v>9.0418796197079862E-2</v>
      </c>
      <c r="AJ137" s="63">
        <f t="shared" si="79"/>
        <v>3402.8436830000001</v>
      </c>
      <c r="AK137" s="59">
        <f t="shared" si="80"/>
        <v>0.90958120380292018</v>
      </c>
      <c r="AL137" s="59"/>
      <c r="AM137" s="56">
        <v>522.16852400000005</v>
      </c>
      <c r="AN137" s="59">
        <f t="shared" si="81"/>
        <v>0.11117634341819706</v>
      </c>
      <c r="AO137" s="63">
        <f t="shared" si="82"/>
        <v>4174.590768</v>
      </c>
      <c r="AP137" s="59">
        <f t="shared" si="83"/>
        <v>0.88882365658180307</v>
      </c>
      <c r="AQ137" s="4"/>
      <c r="AR137" s="65">
        <f t="shared" si="84"/>
        <v>866.026251</v>
      </c>
      <c r="AS137" s="66">
        <v>146.638037</v>
      </c>
      <c r="AT137" s="67">
        <f t="shared" si="85"/>
        <v>0.85519580080622037</v>
      </c>
      <c r="AU137" s="68">
        <f t="shared" si="86"/>
        <v>0.14480419425630917</v>
      </c>
    </row>
    <row r="138" spans="1:47" x14ac:dyDescent="0.25">
      <c r="A138" t="s">
        <v>120</v>
      </c>
      <c r="B138" t="s">
        <v>95</v>
      </c>
      <c r="C138" s="48">
        <v>16929</v>
      </c>
      <c r="D138" s="48">
        <v>17651</v>
      </c>
      <c r="E138" s="44">
        <f t="shared" si="64"/>
        <v>722</v>
      </c>
      <c r="F138" s="45">
        <f t="shared" si="65"/>
        <v>4.2648709315375982E-2</v>
      </c>
      <c r="G138" s="46">
        <f t="shared" si="66"/>
        <v>469.43173554405871</v>
      </c>
      <c r="H138" s="32"/>
      <c r="I138" s="50">
        <v>24064.5</v>
      </c>
      <c r="J138" s="50">
        <v>24064.638743</v>
      </c>
      <c r="K138" s="51">
        <f t="shared" si="67"/>
        <v>1.0000057654636498</v>
      </c>
      <c r="L138" s="50">
        <v>2424.165203</v>
      </c>
      <c r="M138" s="52">
        <f t="shared" si="68"/>
        <v>0.10073557425436727</v>
      </c>
      <c r="N138" s="53">
        <f t="shared" si="69"/>
        <v>0.13733868919607956</v>
      </c>
      <c r="O138" s="50">
        <v>2295.396354</v>
      </c>
      <c r="P138" s="52">
        <f t="shared" si="70"/>
        <v>9.5384617176839701E-2</v>
      </c>
      <c r="Q138" s="77">
        <f t="shared" si="71"/>
        <v>19345.077185999999</v>
      </c>
      <c r="R138" s="52">
        <f t="shared" si="72"/>
        <v>0.80387980856879293</v>
      </c>
      <c r="S138" s="27"/>
      <c r="T138" s="56">
        <v>1009.3572820000001</v>
      </c>
      <c r="U138" s="59">
        <f t="shared" si="73"/>
        <v>4.1943587550991396E-2</v>
      </c>
      <c r="V138" s="59"/>
      <c r="W138" s="58">
        <v>8218.4953819999992</v>
      </c>
      <c r="X138" s="59">
        <f t="shared" si="74"/>
        <v>0.34151750499020567</v>
      </c>
      <c r="Y138" s="59"/>
      <c r="Z138" s="58">
        <v>7885.9008540000004</v>
      </c>
      <c r="AA138" s="59">
        <f t="shared" si="75"/>
        <v>0.3276966231746935</v>
      </c>
      <c r="AB138" s="4"/>
      <c r="AC138" s="56">
        <v>50.266406000000003</v>
      </c>
      <c r="AD138" s="59">
        <f t="shared" si="87"/>
        <v>4.9800409524365034E-2</v>
      </c>
      <c r="AE138" s="61">
        <f t="shared" si="76"/>
        <v>959.09087600000009</v>
      </c>
      <c r="AF138" s="62">
        <f t="shared" si="77"/>
        <v>0.95019959047563496</v>
      </c>
      <c r="AG138" s="59"/>
      <c r="AH138" s="56">
        <v>1311.096569</v>
      </c>
      <c r="AI138" s="59">
        <f t="shared" si="78"/>
        <v>0.15953000008633456</v>
      </c>
      <c r="AJ138" s="63">
        <f t="shared" si="79"/>
        <v>6907.3988129999989</v>
      </c>
      <c r="AK138" s="59">
        <f t="shared" si="80"/>
        <v>0.84046999991366544</v>
      </c>
      <c r="AL138" s="59"/>
      <c r="AM138" s="56">
        <v>656.80189399999995</v>
      </c>
      <c r="AN138" s="59">
        <f t="shared" si="81"/>
        <v>8.3288124738069388E-2</v>
      </c>
      <c r="AO138" s="63">
        <f t="shared" si="82"/>
        <v>7229.0989600000003</v>
      </c>
      <c r="AP138" s="59">
        <f t="shared" si="83"/>
        <v>0.91671187526193054</v>
      </c>
      <c r="AQ138" s="4"/>
      <c r="AR138" s="65">
        <f t="shared" si="84"/>
        <v>2018.164869</v>
      </c>
      <c r="AS138" s="66">
        <v>406.00032499999998</v>
      </c>
      <c r="AT138" s="67">
        <f t="shared" si="85"/>
        <v>0.83251952734180057</v>
      </c>
      <c r="AU138" s="68">
        <f t="shared" si="86"/>
        <v>0.16748046894558116</v>
      </c>
    </row>
    <row r="139" spans="1:47" x14ac:dyDescent="0.25">
      <c r="A139" t="s">
        <v>121</v>
      </c>
      <c r="B139" t="s">
        <v>95</v>
      </c>
      <c r="C139" s="48">
        <v>1657</v>
      </c>
      <c r="D139" s="48">
        <v>1749</v>
      </c>
      <c r="E139" s="44">
        <f t="shared" si="64"/>
        <v>92</v>
      </c>
      <c r="F139" s="45">
        <f t="shared" si="65"/>
        <v>5.5522027761013878E-2</v>
      </c>
      <c r="G139" s="46">
        <f t="shared" si="66"/>
        <v>64.690176497104616</v>
      </c>
      <c r="H139" s="32"/>
      <c r="I139" s="50">
        <v>17303.400000000001</v>
      </c>
      <c r="J139" s="50">
        <v>17303.449951999999</v>
      </c>
      <c r="K139" s="51">
        <f t="shared" si="67"/>
        <v>1.0000028868314896</v>
      </c>
      <c r="L139" s="50">
        <v>4347.2071489999998</v>
      </c>
      <c r="M139" s="52">
        <f t="shared" si="68"/>
        <v>0.25123354944009491</v>
      </c>
      <c r="N139" s="53">
        <f t="shared" si="69"/>
        <v>2.4855386786735276</v>
      </c>
      <c r="O139" s="50">
        <v>126.73944299999999</v>
      </c>
      <c r="P139" s="52">
        <f t="shared" si="70"/>
        <v>7.3245187145671471E-3</v>
      </c>
      <c r="Q139" s="77">
        <f t="shared" si="71"/>
        <v>12829.503359999999</v>
      </c>
      <c r="R139" s="52">
        <f t="shared" si="72"/>
        <v>0.74144193184533791</v>
      </c>
      <c r="S139" s="27"/>
      <c r="T139" s="56">
        <v>0</v>
      </c>
      <c r="U139" s="59">
        <f t="shared" si="73"/>
        <v>0</v>
      </c>
      <c r="V139" s="59"/>
      <c r="W139" s="58">
        <v>5921.6318700000002</v>
      </c>
      <c r="X139" s="59">
        <f t="shared" si="74"/>
        <v>0.34222261378087526</v>
      </c>
      <c r="Y139" s="59"/>
      <c r="Z139" s="58">
        <v>5797.747453</v>
      </c>
      <c r="AA139" s="59">
        <f t="shared" si="75"/>
        <v>0.33506309256726424</v>
      </c>
      <c r="AB139" s="4"/>
      <c r="AC139" s="56">
        <v>0</v>
      </c>
      <c r="AD139" s="61" t="s">
        <v>177</v>
      </c>
      <c r="AE139" s="61">
        <f t="shared" si="76"/>
        <v>0</v>
      </c>
      <c r="AF139" s="62">
        <v>0</v>
      </c>
      <c r="AG139" s="61"/>
      <c r="AH139" s="56">
        <v>1574.8388540000001</v>
      </c>
      <c r="AI139" s="59">
        <f t="shared" si="78"/>
        <v>0.2659467674744192</v>
      </c>
      <c r="AJ139" s="63">
        <f t="shared" si="79"/>
        <v>4346.7930159999996</v>
      </c>
      <c r="AK139" s="59">
        <f t="shared" si="80"/>
        <v>0.73405323252558075</v>
      </c>
      <c r="AL139" s="59"/>
      <c r="AM139" s="56">
        <v>1447.34881</v>
      </c>
      <c r="AN139" s="59">
        <f t="shared" si="81"/>
        <v>0.24963985094781602</v>
      </c>
      <c r="AO139" s="63">
        <f t="shared" si="82"/>
        <v>4350.3986430000004</v>
      </c>
      <c r="AP139" s="59">
        <f t="shared" si="83"/>
        <v>0.75036014905218407</v>
      </c>
      <c r="AQ139" s="4"/>
      <c r="AR139" s="65">
        <f t="shared" si="84"/>
        <v>3022.187664</v>
      </c>
      <c r="AS139" s="66">
        <v>1325.0195120000001</v>
      </c>
      <c r="AT139" s="67">
        <f t="shared" si="85"/>
        <v>0.69520212872653242</v>
      </c>
      <c r="AU139" s="68">
        <f t="shared" si="86"/>
        <v>0.30479787748435178</v>
      </c>
    </row>
    <row r="140" spans="1:47" x14ac:dyDescent="0.25">
      <c r="A140" t="s">
        <v>122</v>
      </c>
      <c r="B140" t="s">
        <v>95</v>
      </c>
      <c r="C140" s="48">
        <v>2224</v>
      </c>
      <c r="D140" s="48">
        <v>2105</v>
      </c>
      <c r="E140" s="44">
        <f t="shared" si="64"/>
        <v>-119</v>
      </c>
      <c r="F140" s="45">
        <f t="shared" si="65"/>
        <v>-5.3507194244604317E-2</v>
      </c>
      <c r="G140" s="46">
        <f t="shared" si="66"/>
        <v>306.05661320368938</v>
      </c>
      <c r="H140" s="32"/>
      <c r="I140" s="50">
        <v>4401.8</v>
      </c>
      <c r="J140" s="50">
        <v>4401.8562819999997</v>
      </c>
      <c r="K140" s="51">
        <f t="shared" si="67"/>
        <v>1.0000127861329455</v>
      </c>
      <c r="L140" s="50">
        <v>194.62246300000001</v>
      </c>
      <c r="M140" s="52">
        <f t="shared" si="68"/>
        <v>4.4213724967770318E-2</v>
      </c>
      <c r="N140" s="53">
        <f t="shared" si="69"/>
        <v>9.2457227078384802E-2</v>
      </c>
      <c r="O140" s="50">
        <v>297.204432</v>
      </c>
      <c r="P140" s="52">
        <f t="shared" si="70"/>
        <v>6.7517977180518954E-2</v>
      </c>
      <c r="Q140" s="77">
        <f t="shared" si="71"/>
        <v>3910.0293869999996</v>
      </c>
      <c r="R140" s="52">
        <f t="shared" si="72"/>
        <v>0.88826829785171069</v>
      </c>
      <c r="S140" s="27"/>
      <c r="T140" s="56">
        <v>0</v>
      </c>
      <c r="U140" s="59">
        <f t="shared" si="73"/>
        <v>0</v>
      </c>
      <c r="V140" s="59"/>
      <c r="W140" s="58">
        <v>89.294587000000007</v>
      </c>
      <c r="X140" s="59">
        <f t="shared" si="74"/>
        <v>2.028566615524046E-2</v>
      </c>
      <c r="Y140" s="59"/>
      <c r="Z140" s="58">
        <v>616.82928400000003</v>
      </c>
      <c r="AA140" s="59">
        <f t="shared" si="75"/>
        <v>0.14012935554537037</v>
      </c>
      <c r="AB140" s="4"/>
      <c r="AC140" s="56">
        <v>0</v>
      </c>
      <c r="AD140" s="61" t="s">
        <v>177</v>
      </c>
      <c r="AE140" s="61">
        <f t="shared" si="76"/>
        <v>0</v>
      </c>
      <c r="AF140" s="62">
        <v>0</v>
      </c>
      <c r="AG140" s="61"/>
      <c r="AH140" s="56">
        <v>30.158387999999999</v>
      </c>
      <c r="AI140" s="59">
        <f t="shared" si="78"/>
        <v>0.33774038285209829</v>
      </c>
      <c r="AJ140" s="63">
        <f t="shared" si="79"/>
        <v>59.136199000000005</v>
      </c>
      <c r="AK140" s="59">
        <f t="shared" si="80"/>
        <v>0.66225961714790171</v>
      </c>
      <c r="AL140" s="59"/>
      <c r="AM140" s="56">
        <v>78.406210000000002</v>
      </c>
      <c r="AN140" s="59">
        <f t="shared" si="81"/>
        <v>0.12711168557295668</v>
      </c>
      <c r="AO140" s="63">
        <f t="shared" si="82"/>
        <v>538.42307400000004</v>
      </c>
      <c r="AP140" s="59">
        <f t="shared" si="83"/>
        <v>0.8728883144270434</v>
      </c>
      <c r="AQ140" s="4"/>
      <c r="AR140" s="65">
        <f t="shared" si="84"/>
        <v>108.564598</v>
      </c>
      <c r="AS140" s="66">
        <v>86.057849000000004</v>
      </c>
      <c r="AT140" s="67">
        <f t="shared" si="85"/>
        <v>0.55782151929708135</v>
      </c>
      <c r="AU140" s="68">
        <f t="shared" si="86"/>
        <v>0.44217839849246998</v>
      </c>
    </row>
    <row r="141" spans="1:47" x14ac:dyDescent="0.25">
      <c r="A141" t="s">
        <v>123</v>
      </c>
      <c r="B141" t="s">
        <v>95</v>
      </c>
      <c r="C141" s="48">
        <v>8297</v>
      </c>
      <c r="D141" s="48">
        <v>8523</v>
      </c>
      <c r="E141" s="44">
        <f t="shared" si="64"/>
        <v>226</v>
      </c>
      <c r="F141" s="45">
        <f t="shared" si="65"/>
        <v>2.7238760997951066E-2</v>
      </c>
      <c r="G141" s="46">
        <f t="shared" si="66"/>
        <v>605.13195992944384</v>
      </c>
      <c r="H141" s="32"/>
      <c r="I141" s="50">
        <v>9014.1</v>
      </c>
      <c r="J141" s="50">
        <v>8170.4540699999998</v>
      </c>
      <c r="K141" s="51">
        <f t="shared" si="67"/>
        <v>0.90640819050154753</v>
      </c>
      <c r="L141" s="50">
        <v>1406.882574</v>
      </c>
      <c r="M141" s="52">
        <f t="shared" si="68"/>
        <v>0.17219147943879207</v>
      </c>
      <c r="N141" s="53">
        <f t="shared" si="69"/>
        <v>0.16506893980992607</v>
      </c>
      <c r="O141" s="50">
        <v>1554.7244780000001</v>
      </c>
      <c r="P141" s="52">
        <f t="shared" si="70"/>
        <v>0.19028617806060319</v>
      </c>
      <c r="Q141" s="77">
        <f t="shared" si="71"/>
        <v>5208.8470179999995</v>
      </c>
      <c r="R141" s="52">
        <f t="shared" si="72"/>
        <v>0.63752234250060469</v>
      </c>
      <c r="S141" s="27"/>
      <c r="T141" s="56">
        <v>657.65250100000003</v>
      </c>
      <c r="U141" s="59">
        <f t="shared" ref="U141:U172" si="88">T141/J141</f>
        <v>8.049154861719944E-2</v>
      </c>
      <c r="V141" s="59"/>
      <c r="W141" s="58">
        <v>2570.1355549999998</v>
      </c>
      <c r="X141" s="59">
        <f t="shared" ref="X141:X172" si="89">W141/J141</f>
        <v>0.31456459249149171</v>
      </c>
      <c r="Y141" s="59"/>
      <c r="Z141" s="58">
        <v>3177.4763939999998</v>
      </c>
      <c r="AA141" s="59">
        <f t="shared" ref="AA141:AA172" si="90">Z141/J141</f>
        <v>0.38889838517873215</v>
      </c>
      <c r="AB141" s="4"/>
      <c r="AC141" s="56">
        <v>123.191458</v>
      </c>
      <c r="AD141" s="59">
        <f t="shared" ref="AD141:AD148" si="91">AC141/T141</f>
        <v>0.1873199870945218</v>
      </c>
      <c r="AE141" s="61">
        <f t="shared" si="76"/>
        <v>534.46104300000002</v>
      </c>
      <c r="AF141" s="62">
        <f t="shared" si="77"/>
        <v>0.8126800129054782</v>
      </c>
      <c r="AG141" s="59"/>
      <c r="AH141" s="56">
        <v>657.90733</v>
      </c>
      <c r="AI141" s="59">
        <f t="shared" ref="AI141:AI172" si="92">AH141/W141</f>
        <v>0.25598156825623153</v>
      </c>
      <c r="AJ141" s="63">
        <f t="shared" si="79"/>
        <v>1912.2282249999998</v>
      </c>
      <c r="AK141" s="59">
        <f t="shared" si="80"/>
        <v>0.74401843174376847</v>
      </c>
      <c r="AL141" s="59"/>
      <c r="AM141" s="56">
        <v>315.36683900000003</v>
      </c>
      <c r="AN141" s="59">
        <f t="shared" ref="AN141:AN172" si="93">AM141/Z141</f>
        <v>9.9250726014992408E-2</v>
      </c>
      <c r="AO141" s="63">
        <f t="shared" si="82"/>
        <v>2862.109555</v>
      </c>
      <c r="AP141" s="59">
        <f t="shared" si="83"/>
        <v>0.9007492739850077</v>
      </c>
      <c r="AQ141" s="4"/>
      <c r="AR141" s="65">
        <f t="shared" ref="AR141:AR172" si="94">AC141+AH141+AM141</f>
        <v>1096.465627</v>
      </c>
      <c r="AS141" s="66">
        <v>310.416946</v>
      </c>
      <c r="AT141" s="67">
        <f t="shared" si="85"/>
        <v>0.77935831125021815</v>
      </c>
      <c r="AU141" s="68">
        <f t="shared" si="86"/>
        <v>0.22064168803899054</v>
      </c>
    </row>
    <row r="142" spans="1:47" x14ac:dyDescent="0.25">
      <c r="A142" t="s">
        <v>124</v>
      </c>
      <c r="B142" t="s">
        <v>95</v>
      </c>
      <c r="C142" s="48">
        <v>1739</v>
      </c>
      <c r="D142" s="48">
        <v>1654</v>
      </c>
      <c r="E142" s="44">
        <f t="shared" si="64"/>
        <v>-85</v>
      </c>
      <c r="F142" s="45">
        <f t="shared" si="65"/>
        <v>-4.8878665899942497E-2</v>
      </c>
      <c r="G142" s="46">
        <f t="shared" si="66"/>
        <v>52.918474674558581</v>
      </c>
      <c r="H142" s="32"/>
      <c r="I142" s="50">
        <v>20003.599999999999</v>
      </c>
      <c r="J142" s="50">
        <v>15726.016727</v>
      </c>
      <c r="K142" s="51">
        <f t="shared" si="67"/>
        <v>0.78615932767101926</v>
      </c>
      <c r="L142" s="50">
        <v>5253.2972259999997</v>
      </c>
      <c r="M142" s="52">
        <f t="shared" si="68"/>
        <v>0.33405135688178511</v>
      </c>
      <c r="N142" s="53">
        <f t="shared" si="69"/>
        <v>3.1761168234582828</v>
      </c>
      <c r="O142" s="50">
        <v>217.111783</v>
      </c>
      <c r="P142" s="52">
        <f t="shared" si="70"/>
        <v>1.3805898007677987E-2</v>
      </c>
      <c r="Q142" s="77">
        <f t="shared" si="71"/>
        <v>10255.607717999999</v>
      </c>
      <c r="R142" s="52">
        <f t="shared" si="72"/>
        <v>0.65214274511053683</v>
      </c>
      <c r="S142" s="27"/>
      <c r="T142" s="56">
        <v>129.75800000000001</v>
      </c>
      <c r="U142" s="59">
        <f t="shared" si="88"/>
        <v>8.2511676194022155E-3</v>
      </c>
      <c r="V142" s="59"/>
      <c r="W142" s="58">
        <v>2169.7217460000002</v>
      </c>
      <c r="X142" s="59">
        <f t="shared" si="89"/>
        <v>0.13797020464023826</v>
      </c>
      <c r="Y142" s="59"/>
      <c r="Z142" s="58">
        <v>3027.3901489999998</v>
      </c>
      <c r="AA142" s="59">
        <f t="shared" si="90"/>
        <v>0.1925083892224452</v>
      </c>
      <c r="AB142" s="4"/>
      <c r="AC142" s="56">
        <v>111.51556100000001</v>
      </c>
      <c r="AD142" s="59">
        <f t="shared" si="91"/>
        <v>0.85941183587909797</v>
      </c>
      <c r="AE142" s="61">
        <f t="shared" si="76"/>
        <v>18.242439000000005</v>
      </c>
      <c r="AF142" s="62">
        <f t="shared" si="77"/>
        <v>0.140588164120902</v>
      </c>
      <c r="AG142" s="59"/>
      <c r="AH142" s="56">
        <v>1271.6000469999999</v>
      </c>
      <c r="AI142" s="59">
        <f t="shared" si="92"/>
        <v>0.58606595492913482</v>
      </c>
      <c r="AJ142" s="63">
        <f t="shared" si="79"/>
        <v>898.12169900000026</v>
      </c>
      <c r="AK142" s="59">
        <f t="shared" si="80"/>
        <v>0.41393404507086512</v>
      </c>
      <c r="AL142" s="59"/>
      <c r="AM142" s="56">
        <v>1402.662161</v>
      </c>
      <c r="AN142" s="59">
        <f t="shared" si="93"/>
        <v>0.46332388359766707</v>
      </c>
      <c r="AO142" s="63">
        <f t="shared" si="82"/>
        <v>1624.7279879999999</v>
      </c>
      <c r="AP142" s="59">
        <f t="shared" si="83"/>
        <v>0.53667611640233293</v>
      </c>
      <c r="AQ142" s="4"/>
      <c r="AR142" s="65">
        <f t="shared" si="94"/>
        <v>2785.7777689999998</v>
      </c>
      <c r="AS142" s="66">
        <v>2467.5193589999999</v>
      </c>
      <c r="AT142" s="67">
        <f t="shared" si="85"/>
        <v>0.53029129119373375</v>
      </c>
      <c r="AU142" s="68">
        <f t="shared" si="86"/>
        <v>0.46970869015131567</v>
      </c>
    </row>
    <row r="143" spans="1:47" x14ac:dyDescent="0.25">
      <c r="A143" t="s">
        <v>125</v>
      </c>
      <c r="B143" t="s">
        <v>95</v>
      </c>
      <c r="C143" s="48">
        <v>4433</v>
      </c>
      <c r="D143" s="48">
        <v>4836</v>
      </c>
      <c r="E143" s="44">
        <f t="shared" si="64"/>
        <v>403</v>
      </c>
      <c r="F143" s="45">
        <f t="shared" si="65"/>
        <v>9.0909090909090912E-2</v>
      </c>
      <c r="G143" s="46">
        <f t="shared" si="66"/>
        <v>107.94755804504092</v>
      </c>
      <c r="H143" s="32"/>
      <c r="I143" s="50">
        <v>28671.7</v>
      </c>
      <c r="J143" s="50">
        <v>28671.861862999998</v>
      </c>
      <c r="K143" s="51">
        <f t="shared" si="67"/>
        <v>1.000005645392495</v>
      </c>
      <c r="L143" s="50">
        <v>4598.8410759999997</v>
      </c>
      <c r="M143" s="52">
        <f t="shared" si="68"/>
        <v>0.16039562055558862</v>
      </c>
      <c r="N143" s="53">
        <f t="shared" si="69"/>
        <v>0.95095969313482209</v>
      </c>
      <c r="O143" s="50">
        <v>910.43094299999996</v>
      </c>
      <c r="P143" s="52">
        <f t="shared" si="70"/>
        <v>3.1753464332041799E-2</v>
      </c>
      <c r="Q143" s="77">
        <f t="shared" si="71"/>
        <v>23162.589843999998</v>
      </c>
      <c r="R143" s="52">
        <f t="shared" si="72"/>
        <v>0.80785091511236962</v>
      </c>
      <c r="S143" s="27"/>
      <c r="T143" s="56">
        <v>540.56265499999995</v>
      </c>
      <c r="U143" s="59">
        <f t="shared" si="88"/>
        <v>1.8853420038884065E-2</v>
      </c>
      <c r="V143" s="59"/>
      <c r="W143" s="58">
        <v>4783.6632989999998</v>
      </c>
      <c r="X143" s="59">
        <f t="shared" si="89"/>
        <v>0.16684173918866232</v>
      </c>
      <c r="Y143" s="59"/>
      <c r="Z143" s="58">
        <v>11249.898026000001</v>
      </c>
      <c r="AA143" s="59">
        <f t="shared" si="90"/>
        <v>0.39236719539715653</v>
      </c>
      <c r="AB143" s="4"/>
      <c r="AC143" s="56">
        <v>46.175251000000003</v>
      </c>
      <c r="AD143" s="59">
        <f t="shared" si="91"/>
        <v>8.5420719638873321E-2</v>
      </c>
      <c r="AE143" s="61">
        <f t="shared" si="76"/>
        <v>494.38740399999995</v>
      </c>
      <c r="AF143" s="62">
        <f t="shared" si="77"/>
        <v>0.91457928036112668</v>
      </c>
      <c r="AG143" s="59"/>
      <c r="AH143" s="56">
        <v>1052.4152309999999</v>
      </c>
      <c r="AI143" s="59">
        <f t="shared" si="92"/>
        <v>0.22000194520797522</v>
      </c>
      <c r="AJ143" s="63">
        <f t="shared" si="79"/>
        <v>3731.2480679999999</v>
      </c>
      <c r="AK143" s="59">
        <f t="shared" si="80"/>
        <v>0.77999805479202478</v>
      </c>
      <c r="AL143" s="59"/>
      <c r="AM143" s="56">
        <v>1410.9766099999999</v>
      </c>
      <c r="AN143" s="59">
        <f t="shared" si="93"/>
        <v>0.12542127997418701</v>
      </c>
      <c r="AO143" s="63">
        <f t="shared" si="82"/>
        <v>9838.921416000001</v>
      </c>
      <c r="AP143" s="59">
        <f t="shared" si="83"/>
        <v>0.87457872002581305</v>
      </c>
      <c r="AQ143" s="4"/>
      <c r="AR143" s="65">
        <f t="shared" si="94"/>
        <v>2509.5670920000002</v>
      </c>
      <c r="AS143" s="66">
        <v>2089.2739539999998</v>
      </c>
      <c r="AT143" s="67">
        <f t="shared" si="85"/>
        <v>0.54569554601412373</v>
      </c>
      <c r="AU143" s="68">
        <f t="shared" si="86"/>
        <v>0.45430444746249365</v>
      </c>
    </row>
    <row r="144" spans="1:47" x14ac:dyDescent="0.25">
      <c r="A144" t="s">
        <v>126</v>
      </c>
      <c r="B144" t="s">
        <v>95</v>
      </c>
      <c r="C144" s="48">
        <v>4928</v>
      </c>
      <c r="D144" s="48">
        <v>6011</v>
      </c>
      <c r="E144" s="44">
        <f t="shared" si="64"/>
        <v>1083</v>
      </c>
      <c r="F144" s="45">
        <f t="shared" si="65"/>
        <v>0.2197646103896104</v>
      </c>
      <c r="G144" s="46">
        <f t="shared" si="66"/>
        <v>134.47991386663313</v>
      </c>
      <c r="H144" s="32"/>
      <c r="I144" s="50">
        <v>28606.799999999999</v>
      </c>
      <c r="J144" s="50">
        <v>9919.9798659999997</v>
      </c>
      <c r="K144" s="51">
        <f t="shared" si="67"/>
        <v>0.34676999405735698</v>
      </c>
      <c r="L144" s="50">
        <v>2830.2198410000001</v>
      </c>
      <c r="M144" s="52">
        <f t="shared" si="68"/>
        <v>0.28530499852125407</v>
      </c>
      <c r="N144" s="53">
        <f t="shared" si="69"/>
        <v>0.47084009998336385</v>
      </c>
      <c r="O144" s="50">
        <v>725.40366300000005</v>
      </c>
      <c r="P144" s="52">
        <f t="shared" si="70"/>
        <v>7.3125517672295651E-2</v>
      </c>
      <c r="Q144" s="77">
        <f t="shared" si="71"/>
        <v>6364.3563619999995</v>
      </c>
      <c r="R144" s="52">
        <f t="shared" si="72"/>
        <v>0.64156948380645029</v>
      </c>
      <c r="S144" s="27"/>
      <c r="T144" s="56">
        <v>600.43417899999997</v>
      </c>
      <c r="U144" s="59">
        <f t="shared" si="88"/>
        <v>6.0527761861487631E-2</v>
      </c>
      <c r="V144" s="59"/>
      <c r="W144" s="58">
        <v>2288.9380839999999</v>
      </c>
      <c r="X144" s="59">
        <f t="shared" si="89"/>
        <v>0.23074019452853595</v>
      </c>
      <c r="Y144" s="59"/>
      <c r="Z144" s="58">
        <v>2404.3512609999998</v>
      </c>
      <c r="AA144" s="59">
        <f t="shared" si="90"/>
        <v>0.24237461098492111</v>
      </c>
      <c r="AB144" s="4"/>
      <c r="AC144" s="56">
        <v>0</v>
      </c>
      <c r="AD144" s="59">
        <f t="shared" si="91"/>
        <v>0</v>
      </c>
      <c r="AE144" s="61">
        <f t="shared" si="76"/>
        <v>600.43417899999997</v>
      </c>
      <c r="AF144" s="62">
        <f t="shared" si="77"/>
        <v>1</v>
      </c>
      <c r="AG144" s="59"/>
      <c r="AH144" s="56">
        <v>845.13622699999996</v>
      </c>
      <c r="AI144" s="59">
        <f t="shared" si="92"/>
        <v>0.36922633814676831</v>
      </c>
      <c r="AJ144" s="63">
        <f t="shared" si="79"/>
        <v>1443.8018569999999</v>
      </c>
      <c r="AK144" s="59">
        <f t="shared" si="80"/>
        <v>0.63077366185323169</v>
      </c>
      <c r="AL144" s="59"/>
      <c r="AM144" s="56">
        <v>500.386439</v>
      </c>
      <c r="AN144" s="59">
        <f t="shared" si="93"/>
        <v>0.20811702812170757</v>
      </c>
      <c r="AO144" s="63">
        <f t="shared" si="82"/>
        <v>1903.9648219999999</v>
      </c>
      <c r="AP144" s="59">
        <f t="shared" si="83"/>
        <v>0.79188297187829249</v>
      </c>
      <c r="AQ144" s="4"/>
      <c r="AR144" s="65">
        <f t="shared" si="94"/>
        <v>1345.5226659999998</v>
      </c>
      <c r="AS144" s="66">
        <v>1484.6971679999999</v>
      </c>
      <c r="AT144" s="67">
        <f t="shared" si="85"/>
        <v>0.47541277412732258</v>
      </c>
      <c r="AU144" s="68">
        <f t="shared" si="86"/>
        <v>0.52458722339937125</v>
      </c>
    </row>
    <row r="145" spans="1:47" x14ac:dyDescent="0.25">
      <c r="A145" t="s">
        <v>127</v>
      </c>
      <c r="B145" t="s">
        <v>95</v>
      </c>
      <c r="C145" s="48">
        <v>7015</v>
      </c>
      <c r="D145" s="48">
        <v>7684</v>
      </c>
      <c r="E145" s="44">
        <f t="shared" si="64"/>
        <v>669</v>
      </c>
      <c r="F145" s="45">
        <f t="shared" si="65"/>
        <v>9.5367070563079109E-2</v>
      </c>
      <c r="G145" s="46">
        <f t="shared" si="66"/>
        <v>237.94077801432164</v>
      </c>
      <c r="H145" s="32"/>
      <c r="I145" s="50">
        <v>20668</v>
      </c>
      <c r="J145" s="50">
        <v>20645.452067999999</v>
      </c>
      <c r="K145" s="51">
        <f t="shared" si="67"/>
        <v>0.99890904141668269</v>
      </c>
      <c r="L145" s="50">
        <v>3738.179302</v>
      </c>
      <c r="M145" s="52">
        <f t="shared" si="68"/>
        <v>0.18106550971553181</v>
      </c>
      <c r="N145" s="53">
        <f t="shared" si="69"/>
        <v>0.48648871707444041</v>
      </c>
      <c r="O145" s="50">
        <v>959.60799199999997</v>
      </c>
      <c r="P145" s="52">
        <f t="shared" si="70"/>
        <v>4.6480357457871872E-2</v>
      </c>
      <c r="Q145" s="77">
        <f t="shared" si="71"/>
        <v>15947.664773999999</v>
      </c>
      <c r="R145" s="52">
        <f t="shared" si="72"/>
        <v>0.77245413282659636</v>
      </c>
      <c r="S145" s="27"/>
      <c r="T145" s="56">
        <v>8253.4317030000002</v>
      </c>
      <c r="U145" s="59">
        <f t="shared" si="88"/>
        <v>0.39976996753646482</v>
      </c>
      <c r="V145" s="59"/>
      <c r="W145" s="58">
        <v>3987.2554239999999</v>
      </c>
      <c r="X145" s="59">
        <f t="shared" si="89"/>
        <v>0.19312996445256625</v>
      </c>
      <c r="Y145" s="59"/>
      <c r="Z145" s="58">
        <v>2954.774778</v>
      </c>
      <c r="AA145" s="59">
        <f t="shared" si="90"/>
        <v>0.14311988753105759</v>
      </c>
      <c r="AB145" s="4"/>
      <c r="AC145" s="56">
        <v>2490.1693310000001</v>
      </c>
      <c r="AD145" s="59">
        <f t="shared" si="91"/>
        <v>0.30171320495629234</v>
      </c>
      <c r="AE145" s="61">
        <f t="shared" si="76"/>
        <v>5763.2623720000001</v>
      </c>
      <c r="AF145" s="62">
        <f t="shared" si="77"/>
        <v>0.69828679504370761</v>
      </c>
      <c r="AG145" s="59"/>
      <c r="AH145" s="56">
        <v>405.55559599999998</v>
      </c>
      <c r="AI145" s="59">
        <f t="shared" si="92"/>
        <v>0.10171297117282446</v>
      </c>
      <c r="AJ145" s="63">
        <f t="shared" si="79"/>
        <v>3581.6998279999998</v>
      </c>
      <c r="AK145" s="59">
        <f t="shared" si="80"/>
        <v>0.89828702882717548</v>
      </c>
      <c r="AL145" s="59"/>
      <c r="AM145" s="56">
        <v>370.14788099999998</v>
      </c>
      <c r="AN145" s="59">
        <f t="shared" si="93"/>
        <v>0.12527109807351955</v>
      </c>
      <c r="AO145" s="63">
        <f t="shared" si="82"/>
        <v>2584.6268970000001</v>
      </c>
      <c r="AP145" s="59">
        <f t="shared" si="83"/>
        <v>0.87472890192648045</v>
      </c>
      <c r="AQ145" s="4"/>
      <c r="AR145" s="65">
        <f t="shared" si="94"/>
        <v>3265.8728080000001</v>
      </c>
      <c r="AS145" s="66">
        <v>472.30650400000002</v>
      </c>
      <c r="AT145" s="67">
        <f t="shared" si="85"/>
        <v>0.87365333338951756</v>
      </c>
      <c r="AU145" s="68">
        <f t="shared" si="86"/>
        <v>0.12634666928558153</v>
      </c>
    </row>
    <row r="146" spans="1:47" x14ac:dyDescent="0.25">
      <c r="A146" t="s">
        <v>128</v>
      </c>
      <c r="B146" t="s">
        <v>95</v>
      </c>
      <c r="C146" s="48">
        <v>11721</v>
      </c>
      <c r="D146" s="48">
        <v>13451</v>
      </c>
      <c r="E146" s="44">
        <f t="shared" si="64"/>
        <v>1730</v>
      </c>
      <c r="F146" s="45">
        <f t="shared" si="65"/>
        <v>0.14759832778773141</v>
      </c>
      <c r="G146" s="46">
        <f t="shared" si="66"/>
        <v>362.30734914101498</v>
      </c>
      <c r="H146" s="32"/>
      <c r="I146" s="50">
        <v>23760.6</v>
      </c>
      <c r="J146" s="50">
        <v>23760.689286000001</v>
      </c>
      <c r="K146" s="51">
        <f t="shared" si="67"/>
        <v>1.0000037577333907</v>
      </c>
      <c r="L146" s="50">
        <v>2023.4585689999999</v>
      </c>
      <c r="M146" s="52">
        <f t="shared" si="68"/>
        <v>8.5159927165591065E-2</v>
      </c>
      <c r="N146" s="53">
        <f t="shared" si="69"/>
        <v>0.15043183175972047</v>
      </c>
      <c r="O146" s="50">
        <v>3640.7702800000002</v>
      </c>
      <c r="P146" s="52">
        <f t="shared" si="70"/>
        <v>0.15322662723194536</v>
      </c>
      <c r="Q146" s="77">
        <f t="shared" si="71"/>
        <v>18096.460437000002</v>
      </c>
      <c r="R146" s="52">
        <f t="shared" si="72"/>
        <v>0.76161344560246358</v>
      </c>
      <c r="S146" s="27"/>
      <c r="T146" s="56">
        <v>7087.7394910000003</v>
      </c>
      <c r="U146" s="59">
        <f t="shared" si="88"/>
        <v>0.29829688043503672</v>
      </c>
      <c r="V146" s="59"/>
      <c r="W146" s="58">
        <v>2806.9706590000001</v>
      </c>
      <c r="X146" s="59">
        <f t="shared" si="89"/>
        <v>0.11813506860905297</v>
      </c>
      <c r="Y146" s="59"/>
      <c r="Z146" s="58">
        <v>5157.6225800000002</v>
      </c>
      <c r="AA146" s="59">
        <f t="shared" si="90"/>
        <v>0.21706536026456585</v>
      </c>
      <c r="AB146" s="4"/>
      <c r="AC146" s="56">
        <v>1725.7133260000001</v>
      </c>
      <c r="AD146" s="59">
        <f t="shared" si="91"/>
        <v>0.24347866173570684</v>
      </c>
      <c r="AE146" s="61">
        <f t="shared" si="76"/>
        <v>5362.0261650000002</v>
      </c>
      <c r="AF146" s="62">
        <f t="shared" si="77"/>
        <v>0.75652133826429313</v>
      </c>
      <c r="AG146" s="59"/>
      <c r="AH146" s="56">
        <v>130.47879599999999</v>
      </c>
      <c r="AI146" s="59">
        <f t="shared" si="92"/>
        <v>4.6483847482211953E-2</v>
      </c>
      <c r="AJ146" s="63">
        <f t="shared" si="79"/>
        <v>2676.4918630000002</v>
      </c>
      <c r="AK146" s="59">
        <f t="shared" si="80"/>
        <v>0.9535161525177881</v>
      </c>
      <c r="AL146" s="59"/>
      <c r="AM146" s="56">
        <v>113.569405</v>
      </c>
      <c r="AN146" s="59">
        <f t="shared" si="93"/>
        <v>2.2019719985016818E-2</v>
      </c>
      <c r="AO146" s="63">
        <f t="shared" si="82"/>
        <v>5044.053175</v>
      </c>
      <c r="AP146" s="59">
        <f t="shared" si="83"/>
        <v>0.97798028001498316</v>
      </c>
      <c r="AQ146" s="4"/>
      <c r="AR146" s="65">
        <f t="shared" si="94"/>
        <v>1969.7615269999999</v>
      </c>
      <c r="AS146" s="66">
        <v>53.697011000000003</v>
      </c>
      <c r="AT146" s="67">
        <f t="shared" si="85"/>
        <v>0.97346274204836458</v>
      </c>
      <c r="AU146" s="68">
        <f t="shared" si="86"/>
        <v>2.6537242631331587E-2</v>
      </c>
    </row>
    <row r="147" spans="1:47" x14ac:dyDescent="0.25">
      <c r="A147" t="s">
        <v>38</v>
      </c>
      <c r="B147" t="s">
        <v>95</v>
      </c>
      <c r="C147" s="48">
        <v>5399</v>
      </c>
      <c r="D147" s="48">
        <v>5589</v>
      </c>
      <c r="E147" s="44">
        <f t="shared" si="64"/>
        <v>190</v>
      </c>
      <c r="F147" s="45">
        <f t="shared" si="65"/>
        <v>3.5191702167067976E-2</v>
      </c>
      <c r="G147" s="46">
        <f t="shared" si="66"/>
        <v>123.97787297758184</v>
      </c>
      <c r="H147" s="32"/>
      <c r="I147" s="50">
        <v>28851.599999999999</v>
      </c>
      <c r="J147" s="50">
        <v>28851.713534999999</v>
      </c>
      <c r="K147" s="51">
        <f t="shared" si="67"/>
        <v>1.0000039351370462</v>
      </c>
      <c r="L147" s="50">
        <v>7937.9269530000001</v>
      </c>
      <c r="M147" s="52">
        <f t="shared" si="68"/>
        <v>0.27512844058189145</v>
      </c>
      <c r="N147" s="53">
        <f t="shared" si="69"/>
        <v>1.4202767852925389</v>
      </c>
      <c r="O147" s="50">
        <v>1087.852018</v>
      </c>
      <c r="P147" s="52">
        <f t="shared" si="70"/>
        <v>3.7704936196608474E-2</v>
      </c>
      <c r="Q147" s="77">
        <f t="shared" si="71"/>
        <v>19825.934563999999</v>
      </c>
      <c r="R147" s="52">
        <f t="shared" si="72"/>
        <v>0.68716662322150013</v>
      </c>
      <c r="S147" s="27"/>
      <c r="T147" s="56">
        <v>2524.6576449999998</v>
      </c>
      <c r="U147" s="59">
        <f t="shared" si="88"/>
        <v>8.7504599750629672E-2</v>
      </c>
      <c r="V147" s="59"/>
      <c r="W147" s="58">
        <v>7609.5046860000002</v>
      </c>
      <c r="X147" s="59">
        <f t="shared" si="89"/>
        <v>0.26374532925986921</v>
      </c>
      <c r="Y147" s="59"/>
      <c r="Z147" s="58">
        <v>12112.772842</v>
      </c>
      <c r="AA147" s="59">
        <f t="shared" si="90"/>
        <v>0.41982854249907903</v>
      </c>
      <c r="AB147" s="4"/>
      <c r="AC147" s="56">
        <v>736.70915200000002</v>
      </c>
      <c r="AD147" s="59">
        <f t="shared" si="91"/>
        <v>0.29180556558194254</v>
      </c>
      <c r="AE147" s="61">
        <f t="shared" si="76"/>
        <v>1787.9484929999999</v>
      </c>
      <c r="AF147" s="62">
        <f t="shared" si="77"/>
        <v>0.70819443441805752</v>
      </c>
      <c r="AG147" s="59"/>
      <c r="AH147" s="56">
        <v>2729.4707589999998</v>
      </c>
      <c r="AI147" s="59">
        <f t="shared" si="92"/>
        <v>0.3586923028014809</v>
      </c>
      <c r="AJ147" s="63">
        <f t="shared" si="79"/>
        <v>4880.0339270000004</v>
      </c>
      <c r="AK147" s="59">
        <f t="shared" si="80"/>
        <v>0.6413076971985191</v>
      </c>
      <c r="AL147" s="59"/>
      <c r="AM147" s="56">
        <v>3441.2616290000001</v>
      </c>
      <c r="AN147" s="59">
        <f t="shared" si="93"/>
        <v>0.28410188764274691</v>
      </c>
      <c r="AO147" s="63">
        <f t="shared" si="82"/>
        <v>8671.5112129999998</v>
      </c>
      <c r="AP147" s="59">
        <f t="shared" si="83"/>
        <v>0.71589811235725309</v>
      </c>
      <c r="AQ147" s="4"/>
      <c r="AR147" s="65">
        <f t="shared" si="94"/>
        <v>6907.4415399999998</v>
      </c>
      <c r="AS147" s="66">
        <v>1030.4855769999999</v>
      </c>
      <c r="AT147" s="67">
        <f t="shared" si="85"/>
        <v>0.87018204890251016</v>
      </c>
      <c r="AU147" s="68">
        <f t="shared" si="86"/>
        <v>0.12981797175779577</v>
      </c>
    </row>
    <row r="148" spans="1:47" x14ac:dyDescent="0.25">
      <c r="A148" t="s">
        <v>39</v>
      </c>
      <c r="B148" t="s">
        <v>95</v>
      </c>
      <c r="C148" s="48">
        <v>22928</v>
      </c>
      <c r="D148" s="48">
        <v>24467</v>
      </c>
      <c r="E148" s="44">
        <f t="shared" si="64"/>
        <v>1539</v>
      </c>
      <c r="F148" s="45">
        <f t="shared" si="65"/>
        <v>6.7123168178646192E-2</v>
      </c>
      <c r="G148" s="46">
        <f t="shared" si="66"/>
        <v>833.81505660337166</v>
      </c>
      <c r="H148" s="32"/>
      <c r="I148" s="50">
        <v>18779.8</v>
      </c>
      <c r="J148" s="50">
        <v>18779.904350000001</v>
      </c>
      <c r="K148" s="51">
        <f t="shared" si="67"/>
        <v>1.0000055565021992</v>
      </c>
      <c r="L148" s="50">
        <v>1008.451522</v>
      </c>
      <c r="M148" s="52">
        <f t="shared" si="68"/>
        <v>5.3698437606792174E-2</v>
      </c>
      <c r="N148" s="53">
        <f t="shared" si="69"/>
        <v>4.121680312257326E-2</v>
      </c>
      <c r="O148" s="50">
        <v>6173.130819</v>
      </c>
      <c r="P148" s="52">
        <f t="shared" si="70"/>
        <v>0.32870938551931439</v>
      </c>
      <c r="Q148" s="77">
        <f t="shared" si="71"/>
        <v>11598.322009</v>
      </c>
      <c r="R148" s="52">
        <f t="shared" si="72"/>
        <v>0.61759217687389334</v>
      </c>
      <c r="S148" s="27"/>
      <c r="T148" s="56">
        <v>473.66729500000002</v>
      </c>
      <c r="U148" s="59">
        <f t="shared" si="88"/>
        <v>2.5222029152667119E-2</v>
      </c>
      <c r="V148" s="59"/>
      <c r="W148" s="58">
        <v>1945.857397</v>
      </c>
      <c r="X148" s="59">
        <f t="shared" si="89"/>
        <v>0.10361380764966462</v>
      </c>
      <c r="Y148" s="59"/>
      <c r="Z148" s="58">
        <v>3129.5541830000002</v>
      </c>
      <c r="AA148" s="59">
        <f t="shared" si="90"/>
        <v>0.16664377648973488</v>
      </c>
      <c r="AB148" s="4"/>
      <c r="AC148" s="56">
        <v>0</v>
      </c>
      <c r="AD148" s="59">
        <f t="shared" si="91"/>
        <v>0</v>
      </c>
      <c r="AE148" s="61">
        <f t="shared" si="76"/>
        <v>473.66729500000002</v>
      </c>
      <c r="AF148" s="62">
        <f t="shared" si="77"/>
        <v>1</v>
      </c>
      <c r="AG148" s="59"/>
      <c r="AH148" s="56">
        <v>385.642473</v>
      </c>
      <c r="AI148" s="59">
        <f t="shared" si="92"/>
        <v>0.19818640029560192</v>
      </c>
      <c r="AJ148" s="63">
        <f t="shared" si="79"/>
        <v>1560.2149239999999</v>
      </c>
      <c r="AK148" s="59">
        <f t="shared" si="80"/>
        <v>0.80181359970439803</v>
      </c>
      <c r="AL148" s="59"/>
      <c r="AM148" s="56">
        <v>247.20438799999999</v>
      </c>
      <c r="AN148" s="59">
        <f t="shared" si="93"/>
        <v>7.8990288566606351E-2</v>
      </c>
      <c r="AO148" s="63">
        <f t="shared" si="82"/>
        <v>2882.3497950000001</v>
      </c>
      <c r="AP148" s="59">
        <f t="shared" si="83"/>
        <v>0.92100971143339361</v>
      </c>
      <c r="AQ148" s="4"/>
      <c r="AR148" s="65">
        <f t="shared" si="94"/>
        <v>632.84686099999999</v>
      </c>
      <c r="AS148" s="66">
        <v>375.60466200000002</v>
      </c>
      <c r="AT148" s="67">
        <f t="shared" si="85"/>
        <v>0.6275431661255404</v>
      </c>
      <c r="AU148" s="68">
        <f t="shared" si="86"/>
        <v>0.372456834866079</v>
      </c>
    </row>
    <row r="149" spans="1:47" x14ac:dyDescent="0.25">
      <c r="A149" t="s">
        <v>169</v>
      </c>
      <c r="B149" t="s">
        <v>95</v>
      </c>
      <c r="C149" s="48">
        <v>5476</v>
      </c>
      <c r="D149" s="48">
        <v>5457</v>
      </c>
      <c r="E149" s="44">
        <f t="shared" si="64"/>
        <v>-19</v>
      </c>
      <c r="F149" s="45">
        <f t="shared" si="65"/>
        <v>-3.4696859021183346E-3</v>
      </c>
      <c r="G149" s="46">
        <f t="shared" si="66"/>
        <v>135.84923274403408</v>
      </c>
      <c r="H149" s="32"/>
      <c r="I149" s="50">
        <v>25708.5</v>
      </c>
      <c r="J149" s="50">
        <v>194.06712200000001</v>
      </c>
      <c r="K149" s="51">
        <f t="shared" si="67"/>
        <v>7.5487532139175764E-3</v>
      </c>
      <c r="L149" s="50">
        <v>0</v>
      </c>
      <c r="M149" s="52">
        <f t="shared" si="68"/>
        <v>0</v>
      </c>
      <c r="N149" s="53">
        <f t="shared" si="69"/>
        <v>0</v>
      </c>
      <c r="O149" s="50">
        <v>1.6681969999999999</v>
      </c>
      <c r="P149" s="52">
        <f t="shared" si="70"/>
        <v>8.5959794879629323E-3</v>
      </c>
      <c r="Q149" s="77">
        <f t="shared" si="71"/>
        <v>192.39892500000002</v>
      </c>
      <c r="R149" s="52">
        <f t="shared" si="72"/>
        <v>0.99140402051203713</v>
      </c>
      <c r="S149" s="27"/>
      <c r="T149" s="56">
        <v>0</v>
      </c>
      <c r="U149" s="59">
        <f t="shared" si="88"/>
        <v>0</v>
      </c>
      <c r="V149" s="59"/>
      <c r="W149" s="58">
        <v>2.9128609999999999</v>
      </c>
      <c r="X149" s="59">
        <f t="shared" si="89"/>
        <v>1.5009554271640097E-2</v>
      </c>
      <c r="Y149" s="59"/>
      <c r="Z149" s="58">
        <v>100.32047300000001</v>
      </c>
      <c r="AA149" s="59">
        <f t="shared" si="90"/>
        <v>0.51693698533850574</v>
      </c>
      <c r="AB149" s="4"/>
      <c r="AC149" s="56">
        <v>0</v>
      </c>
      <c r="AD149" s="61" t="s">
        <v>177</v>
      </c>
      <c r="AE149" s="61">
        <f t="shared" si="76"/>
        <v>0</v>
      </c>
      <c r="AF149" s="62">
        <v>0</v>
      </c>
      <c r="AG149" s="61"/>
      <c r="AH149" s="56">
        <v>0</v>
      </c>
      <c r="AI149" s="59">
        <f t="shared" si="92"/>
        <v>0</v>
      </c>
      <c r="AJ149" s="63">
        <f t="shared" si="79"/>
        <v>2.9128609999999999</v>
      </c>
      <c r="AK149" s="59">
        <f t="shared" si="80"/>
        <v>1</v>
      </c>
      <c r="AL149" s="59"/>
      <c r="AM149" s="56">
        <v>0</v>
      </c>
      <c r="AN149" s="59">
        <f t="shared" si="93"/>
        <v>0</v>
      </c>
      <c r="AO149" s="63">
        <f t="shared" si="82"/>
        <v>100.32047300000001</v>
      </c>
      <c r="AP149" s="59">
        <f t="shared" si="83"/>
        <v>1</v>
      </c>
      <c r="AQ149" s="4"/>
      <c r="AR149" s="65">
        <f t="shared" si="94"/>
        <v>0</v>
      </c>
      <c r="AS149" s="66">
        <v>0</v>
      </c>
      <c r="AT149" s="67">
        <v>0</v>
      </c>
      <c r="AU149" s="68">
        <v>0</v>
      </c>
    </row>
    <row r="150" spans="1:47" x14ac:dyDescent="0.25">
      <c r="A150" t="s">
        <v>129</v>
      </c>
      <c r="B150" t="s">
        <v>95</v>
      </c>
      <c r="C150" s="48">
        <v>1893</v>
      </c>
      <c r="D150" s="48">
        <v>2124</v>
      </c>
      <c r="E150" s="44">
        <f t="shared" si="64"/>
        <v>231</v>
      </c>
      <c r="F150" s="45">
        <f t="shared" si="65"/>
        <v>0.12202852614896989</v>
      </c>
      <c r="G150" s="46">
        <f t="shared" si="66"/>
        <v>177.28161923889513</v>
      </c>
      <c r="H150" s="32"/>
      <c r="I150" s="50">
        <v>7667.8</v>
      </c>
      <c r="J150" s="50">
        <v>763.58840699999996</v>
      </c>
      <c r="K150" s="51">
        <f t="shared" si="67"/>
        <v>9.9583766790996106E-2</v>
      </c>
      <c r="L150" s="50">
        <v>134.777466</v>
      </c>
      <c r="M150" s="52">
        <f t="shared" si="68"/>
        <v>0.17650538531552118</v>
      </c>
      <c r="N150" s="53">
        <f t="shared" si="69"/>
        <v>6.345455084745763E-2</v>
      </c>
      <c r="O150" s="50">
        <v>18.774363000000001</v>
      </c>
      <c r="P150" s="52">
        <f t="shared" si="70"/>
        <v>2.4587019430744188E-2</v>
      </c>
      <c r="Q150" s="77">
        <f t="shared" si="71"/>
        <v>610.03657799999996</v>
      </c>
      <c r="R150" s="52">
        <f t="shared" si="72"/>
        <v>0.79890759525373467</v>
      </c>
      <c r="S150" s="27"/>
      <c r="T150" s="56">
        <v>318.94744400000002</v>
      </c>
      <c r="U150" s="59">
        <f t="shared" si="88"/>
        <v>0.41769550333154815</v>
      </c>
      <c r="V150" s="59"/>
      <c r="W150" s="58">
        <v>366.53225300000003</v>
      </c>
      <c r="X150" s="59">
        <f t="shared" si="89"/>
        <v>0.48001285724077269</v>
      </c>
      <c r="Y150" s="59"/>
      <c r="Z150" s="58">
        <v>78.108706999999995</v>
      </c>
      <c r="AA150" s="59">
        <f t="shared" si="90"/>
        <v>0.1022916354988611</v>
      </c>
      <c r="AB150" s="4"/>
      <c r="AC150" s="56">
        <v>104.557712</v>
      </c>
      <c r="AD150" s="59">
        <f t="shared" ref="AD150:AD161" si="95">AC150/T150</f>
        <v>0.32782113155921699</v>
      </c>
      <c r="AE150" s="61">
        <f t="shared" si="76"/>
        <v>214.38973200000004</v>
      </c>
      <c r="AF150" s="62">
        <f t="shared" si="77"/>
        <v>0.67217886844078312</v>
      </c>
      <c r="AG150" s="59"/>
      <c r="AH150" s="56">
        <v>30.219757000000001</v>
      </c>
      <c r="AI150" s="59">
        <f t="shared" si="92"/>
        <v>8.2447743009398958E-2</v>
      </c>
      <c r="AJ150" s="63">
        <f t="shared" si="79"/>
        <v>336.31249600000001</v>
      </c>
      <c r="AK150" s="59">
        <f t="shared" si="80"/>
        <v>0.91755225699060106</v>
      </c>
      <c r="AL150" s="59"/>
      <c r="AM150" s="56">
        <v>0</v>
      </c>
      <c r="AN150" s="59">
        <f t="shared" si="93"/>
        <v>0</v>
      </c>
      <c r="AO150" s="63">
        <f t="shared" si="82"/>
        <v>78.108706999999995</v>
      </c>
      <c r="AP150" s="59">
        <f t="shared" si="83"/>
        <v>1</v>
      </c>
      <c r="AQ150" s="4"/>
      <c r="AR150" s="65">
        <f t="shared" si="94"/>
        <v>134.777469</v>
      </c>
      <c r="AS150" s="66">
        <v>0</v>
      </c>
      <c r="AT150" s="67">
        <f t="shared" ref="AT150:AT161" si="96">AR150/L150</f>
        <v>1.0000000222589138</v>
      </c>
      <c r="AU150" s="68">
        <f t="shared" ref="AU150:AU161" si="97">AS150/L150</f>
        <v>0</v>
      </c>
    </row>
    <row r="151" spans="1:47" x14ac:dyDescent="0.25">
      <c r="A151" t="s">
        <v>130</v>
      </c>
      <c r="B151" t="s">
        <v>95</v>
      </c>
      <c r="C151" s="48">
        <v>5862</v>
      </c>
      <c r="D151" s="48">
        <v>6025</v>
      </c>
      <c r="E151" s="44">
        <f t="shared" si="64"/>
        <v>163</v>
      </c>
      <c r="F151" s="45">
        <f t="shared" si="65"/>
        <v>2.7806209484817469E-2</v>
      </c>
      <c r="G151" s="46">
        <f t="shared" si="66"/>
        <v>286.68718680763112</v>
      </c>
      <c r="H151" s="32"/>
      <c r="I151" s="50">
        <v>13450.2</v>
      </c>
      <c r="J151" s="50">
        <v>9744.3775929999993</v>
      </c>
      <c r="K151" s="51">
        <f t="shared" si="67"/>
        <v>0.72447826746070676</v>
      </c>
      <c r="L151" s="50">
        <v>1537.3311679999999</v>
      </c>
      <c r="M151" s="52">
        <f t="shared" si="68"/>
        <v>0.15776596846004426</v>
      </c>
      <c r="N151" s="53">
        <f t="shared" si="69"/>
        <v>0.25515870008298752</v>
      </c>
      <c r="O151" s="50">
        <v>1174.9589940000001</v>
      </c>
      <c r="P151" s="52">
        <f t="shared" si="70"/>
        <v>0.12057814701721403</v>
      </c>
      <c r="Q151" s="77">
        <f t="shared" si="71"/>
        <v>7032.087430999999</v>
      </c>
      <c r="R151" s="52">
        <f t="shared" si="72"/>
        <v>0.72165588452274165</v>
      </c>
      <c r="S151" s="27"/>
      <c r="T151" s="56">
        <v>1048.4995080000001</v>
      </c>
      <c r="U151" s="59">
        <f t="shared" si="88"/>
        <v>0.10760045964897783</v>
      </c>
      <c r="V151" s="59"/>
      <c r="W151" s="58">
        <v>3138.4141549999999</v>
      </c>
      <c r="X151" s="59">
        <f t="shared" si="89"/>
        <v>0.32207435775626353</v>
      </c>
      <c r="Y151" s="59"/>
      <c r="Z151" s="58">
        <v>3290.9490770000002</v>
      </c>
      <c r="AA151" s="59">
        <f t="shared" si="90"/>
        <v>0.33772799192060216</v>
      </c>
      <c r="AB151" s="4"/>
      <c r="AC151" s="56">
        <v>487.63694299999997</v>
      </c>
      <c r="AD151" s="59">
        <f t="shared" si="95"/>
        <v>0.46508075519287695</v>
      </c>
      <c r="AE151" s="61">
        <f t="shared" si="76"/>
        <v>560.86256500000013</v>
      </c>
      <c r="AF151" s="62">
        <f t="shared" si="77"/>
        <v>0.53491924480712305</v>
      </c>
      <c r="AG151" s="59"/>
      <c r="AH151" s="56">
        <v>712.95680700000003</v>
      </c>
      <c r="AI151" s="59">
        <f t="shared" si="92"/>
        <v>0.22717103982727865</v>
      </c>
      <c r="AJ151" s="63">
        <f t="shared" si="79"/>
        <v>2425.4573479999999</v>
      </c>
      <c r="AK151" s="59">
        <f t="shared" si="80"/>
        <v>0.7728289601727214</v>
      </c>
      <c r="AL151" s="59"/>
      <c r="AM151" s="56">
        <v>214.809651</v>
      </c>
      <c r="AN151" s="59">
        <f t="shared" si="93"/>
        <v>6.5272857760478795E-2</v>
      </c>
      <c r="AO151" s="63">
        <f t="shared" si="82"/>
        <v>3076.1394260000002</v>
      </c>
      <c r="AP151" s="59">
        <f t="shared" si="83"/>
        <v>0.93472714223952125</v>
      </c>
      <c r="AQ151" s="4"/>
      <c r="AR151" s="65">
        <f t="shared" si="94"/>
        <v>1415.403401</v>
      </c>
      <c r="AS151" s="66">
        <v>121.927781</v>
      </c>
      <c r="AT151" s="67">
        <f t="shared" si="96"/>
        <v>0.92068867818596134</v>
      </c>
      <c r="AU151" s="68">
        <f t="shared" si="97"/>
        <v>7.9311330920729756E-2</v>
      </c>
    </row>
    <row r="152" spans="1:47" x14ac:dyDescent="0.25">
      <c r="A152" t="s">
        <v>131</v>
      </c>
      <c r="B152" t="s">
        <v>95</v>
      </c>
      <c r="C152" s="48">
        <v>7360</v>
      </c>
      <c r="D152" s="48">
        <v>8271</v>
      </c>
      <c r="E152" s="44">
        <f t="shared" si="64"/>
        <v>911</v>
      </c>
      <c r="F152" s="45">
        <f t="shared" si="65"/>
        <v>0.12377717391304348</v>
      </c>
      <c r="G152" s="46">
        <f t="shared" si="66"/>
        <v>541.04131319119369</v>
      </c>
      <c r="H152" s="32"/>
      <c r="I152" s="50">
        <v>9783.7999999999993</v>
      </c>
      <c r="J152" s="50">
        <v>9783.8248579999999</v>
      </c>
      <c r="K152" s="51">
        <f t="shared" si="67"/>
        <v>1.0000025407305955</v>
      </c>
      <c r="L152" s="50">
        <v>972.56447300000002</v>
      </c>
      <c r="M152" s="52">
        <f t="shared" si="68"/>
        <v>9.9405343729631182E-2</v>
      </c>
      <c r="N152" s="53">
        <f t="shared" si="69"/>
        <v>0.11758728968685769</v>
      </c>
      <c r="O152" s="50">
        <v>1957.348178</v>
      </c>
      <c r="P152" s="52">
        <f t="shared" si="70"/>
        <v>0.20005960924367153</v>
      </c>
      <c r="Q152" s="77">
        <f t="shared" si="71"/>
        <v>6853.9122069999994</v>
      </c>
      <c r="R152" s="52">
        <f t="shared" si="72"/>
        <v>0.70053504702669722</v>
      </c>
      <c r="S152" s="27"/>
      <c r="T152" s="56">
        <v>267.62462900000003</v>
      </c>
      <c r="U152" s="59">
        <f t="shared" si="88"/>
        <v>2.7353783707725489E-2</v>
      </c>
      <c r="V152" s="59"/>
      <c r="W152" s="58">
        <v>1543.3380890000001</v>
      </c>
      <c r="X152" s="59">
        <f t="shared" si="89"/>
        <v>0.15774383857025501</v>
      </c>
      <c r="Y152" s="59"/>
      <c r="Z152" s="58">
        <v>2645.391138</v>
      </c>
      <c r="AA152" s="59">
        <f t="shared" si="90"/>
        <v>0.2703841469358404</v>
      </c>
      <c r="AB152" s="4"/>
      <c r="AC152" s="56">
        <v>203.14429200000001</v>
      </c>
      <c r="AD152" s="59">
        <f t="shared" si="95"/>
        <v>0.7590642638499463</v>
      </c>
      <c r="AE152" s="61">
        <f t="shared" si="76"/>
        <v>64.48033700000002</v>
      </c>
      <c r="AF152" s="62">
        <f t="shared" si="77"/>
        <v>0.2409357361500537</v>
      </c>
      <c r="AG152" s="59"/>
      <c r="AH152" s="56">
        <v>312.17943200000002</v>
      </c>
      <c r="AI152" s="59">
        <f t="shared" si="92"/>
        <v>0.20227546655203427</v>
      </c>
      <c r="AJ152" s="63">
        <f t="shared" si="79"/>
        <v>1231.1586569999999</v>
      </c>
      <c r="AK152" s="59">
        <f t="shared" si="80"/>
        <v>0.79772453344796568</v>
      </c>
      <c r="AL152" s="59"/>
      <c r="AM152" s="56">
        <v>265.48466100000002</v>
      </c>
      <c r="AN152" s="59">
        <f t="shared" si="93"/>
        <v>0.10035743190729628</v>
      </c>
      <c r="AO152" s="63">
        <f t="shared" si="82"/>
        <v>2379.906477</v>
      </c>
      <c r="AP152" s="59">
        <f t="shared" si="83"/>
        <v>0.89964256809270371</v>
      </c>
      <c r="AQ152" s="4"/>
      <c r="AR152" s="65">
        <f t="shared" si="94"/>
        <v>780.80838500000004</v>
      </c>
      <c r="AS152" s="66">
        <v>191.75608800000001</v>
      </c>
      <c r="AT152" s="67">
        <f t="shared" si="96"/>
        <v>0.80283457464932506</v>
      </c>
      <c r="AU152" s="68">
        <f t="shared" si="97"/>
        <v>0.19716542535067494</v>
      </c>
    </row>
    <row r="153" spans="1:47" x14ac:dyDescent="0.25">
      <c r="A153" t="s">
        <v>132</v>
      </c>
      <c r="B153" t="s">
        <v>95</v>
      </c>
      <c r="C153" s="48">
        <v>23236</v>
      </c>
      <c r="D153" s="48">
        <v>24129</v>
      </c>
      <c r="E153" s="44">
        <f t="shared" si="64"/>
        <v>893</v>
      </c>
      <c r="F153" s="45">
        <f t="shared" si="65"/>
        <v>3.8431743845756587E-2</v>
      </c>
      <c r="G153" s="46">
        <f t="shared" si="66"/>
        <v>572.83562268854257</v>
      </c>
      <c r="H153" s="32"/>
      <c r="I153" s="50">
        <v>26958.1</v>
      </c>
      <c r="J153" s="50">
        <v>26958.230626</v>
      </c>
      <c r="K153" s="51">
        <f t="shared" si="67"/>
        <v>1.0000048455195285</v>
      </c>
      <c r="L153" s="50">
        <v>3409.0278979999998</v>
      </c>
      <c r="M153" s="52">
        <f t="shared" si="68"/>
        <v>0.12645592158085278</v>
      </c>
      <c r="N153" s="53">
        <f t="shared" si="69"/>
        <v>0.14128343064362384</v>
      </c>
      <c r="O153" s="50">
        <v>7436.1842280000001</v>
      </c>
      <c r="P153" s="52">
        <f t="shared" si="70"/>
        <v>0.27584096045339618</v>
      </c>
      <c r="Q153" s="77">
        <f t="shared" si="71"/>
        <v>16113.0185</v>
      </c>
      <c r="R153" s="52">
        <f t="shared" si="72"/>
        <v>0.59770311796575104</v>
      </c>
      <c r="S153" s="27"/>
      <c r="T153" s="56">
        <v>219.489002</v>
      </c>
      <c r="U153" s="59">
        <f t="shared" si="88"/>
        <v>8.1418178012140283E-3</v>
      </c>
      <c r="V153" s="59"/>
      <c r="W153" s="58">
        <v>1334.782635</v>
      </c>
      <c r="X153" s="59">
        <f t="shared" si="89"/>
        <v>4.9512991172078712E-2</v>
      </c>
      <c r="Y153" s="59"/>
      <c r="Z153" s="58">
        <v>1744.427328</v>
      </c>
      <c r="AA153" s="59">
        <f t="shared" si="90"/>
        <v>6.4708524539350831E-2</v>
      </c>
      <c r="AB153" s="4"/>
      <c r="AC153" s="56">
        <v>99.486864999999995</v>
      </c>
      <c r="AD153" s="59">
        <f t="shared" si="95"/>
        <v>0.45326583151533029</v>
      </c>
      <c r="AE153" s="61">
        <f t="shared" si="76"/>
        <v>120.002137</v>
      </c>
      <c r="AF153" s="62">
        <f t="shared" si="77"/>
        <v>0.54673416848466971</v>
      </c>
      <c r="AG153" s="59"/>
      <c r="AH153" s="56">
        <v>738.88102000000003</v>
      </c>
      <c r="AI153" s="59">
        <f t="shared" si="92"/>
        <v>0.5535590594494062</v>
      </c>
      <c r="AJ153" s="63">
        <f t="shared" si="79"/>
        <v>595.90161499999999</v>
      </c>
      <c r="AK153" s="59">
        <f t="shared" si="80"/>
        <v>0.4464409405505938</v>
      </c>
      <c r="AL153" s="59"/>
      <c r="AM153" s="56">
        <v>433.24054599999999</v>
      </c>
      <c r="AN153" s="59">
        <f t="shared" si="93"/>
        <v>0.24835688999249614</v>
      </c>
      <c r="AO153" s="63">
        <f t="shared" si="82"/>
        <v>1311.186782</v>
      </c>
      <c r="AP153" s="59">
        <f t="shared" si="83"/>
        <v>0.75164311000750383</v>
      </c>
      <c r="AQ153" s="4"/>
      <c r="AR153" s="65">
        <f t="shared" si="94"/>
        <v>1271.6084310000001</v>
      </c>
      <c r="AS153" s="66">
        <v>2137.4194680000001</v>
      </c>
      <c r="AT153" s="67">
        <f t="shared" si="96"/>
        <v>0.37301203423592522</v>
      </c>
      <c r="AU153" s="68">
        <f t="shared" si="97"/>
        <v>0.62698796605741369</v>
      </c>
    </row>
    <row r="154" spans="1:47" x14ac:dyDescent="0.25">
      <c r="A154" t="s">
        <v>133</v>
      </c>
      <c r="B154" t="s">
        <v>95</v>
      </c>
      <c r="C154" s="48">
        <v>4481</v>
      </c>
      <c r="D154" s="48">
        <v>5317</v>
      </c>
      <c r="E154" s="44">
        <f t="shared" si="64"/>
        <v>836</v>
      </c>
      <c r="F154" s="45">
        <f t="shared" si="65"/>
        <v>0.1865654987725954</v>
      </c>
      <c r="G154" s="46">
        <f t="shared" si="66"/>
        <v>113.82163858097577</v>
      </c>
      <c r="H154" s="32"/>
      <c r="I154" s="50">
        <v>29896.6</v>
      </c>
      <c r="J154" s="50">
        <v>29896.693661000001</v>
      </c>
      <c r="K154" s="51">
        <f t="shared" si="67"/>
        <v>1.000003132831158</v>
      </c>
      <c r="L154" s="50">
        <v>2454.2498139999998</v>
      </c>
      <c r="M154" s="52">
        <f t="shared" si="68"/>
        <v>8.2091011194376631E-2</v>
      </c>
      <c r="N154" s="53">
        <f t="shared" si="69"/>
        <v>0.46158544555200298</v>
      </c>
      <c r="O154" s="50">
        <v>817.448173</v>
      </c>
      <c r="P154" s="52">
        <f t="shared" si="70"/>
        <v>2.7342427302131895E-2</v>
      </c>
      <c r="Q154" s="77">
        <f t="shared" si="71"/>
        <v>26624.995674000002</v>
      </c>
      <c r="R154" s="52">
        <f t="shared" si="72"/>
        <v>0.89056656150349145</v>
      </c>
      <c r="S154" s="27"/>
      <c r="T154" s="56">
        <v>1896.1203720000001</v>
      </c>
      <c r="U154" s="59">
        <f t="shared" si="88"/>
        <v>6.3422410300623774E-2</v>
      </c>
      <c r="V154" s="59"/>
      <c r="W154" s="58">
        <v>11529.700196</v>
      </c>
      <c r="X154" s="59">
        <f t="shared" si="89"/>
        <v>0.38565134749466967</v>
      </c>
      <c r="Y154" s="59"/>
      <c r="Z154" s="58">
        <v>13566.492479</v>
      </c>
      <c r="AA154" s="59">
        <f t="shared" si="90"/>
        <v>0.45377902429048139</v>
      </c>
      <c r="AB154" s="4"/>
      <c r="AC154" s="56">
        <v>207.58537999999999</v>
      </c>
      <c r="AD154" s="59">
        <f t="shared" si="95"/>
        <v>0.10947900938432614</v>
      </c>
      <c r="AE154" s="61">
        <f t="shared" si="76"/>
        <v>1688.5349920000001</v>
      </c>
      <c r="AF154" s="62">
        <f t="shared" si="77"/>
        <v>0.8905209906156738</v>
      </c>
      <c r="AG154" s="59"/>
      <c r="AH154" s="56">
        <v>339.00404400000002</v>
      </c>
      <c r="AI154" s="59">
        <f t="shared" si="92"/>
        <v>2.9402676412836018E-2</v>
      </c>
      <c r="AJ154" s="63">
        <f t="shared" si="79"/>
        <v>11190.696152</v>
      </c>
      <c r="AK154" s="59">
        <f t="shared" si="80"/>
        <v>0.970597323587164</v>
      </c>
      <c r="AL154" s="59"/>
      <c r="AM154" s="56">
        <v>1619.7014449999999</v>
      </c>
      <c r="AN154" s="59">
        <f t="shared" si="93"/>
        <v>0.11938984579154757</v>
      </c>
      <c r="AO154" s="63">
        <f t="shared" si="82"/>
        <v>11946.791034</v>
      </c>
      <c r="AP154" s="59">
        <f t="shared" si="83"/>
        <v>0.88061015420845234</v>
      </c>
      <c r="AQ154" s="4"/>
      <c r="AR154" s="65">
        <f t="shared" si="94"/>
        <v>2166.2908689999999</v>
      </c>
      <c r="AS154" s="66">
        <v>287.95895999999999</v>
      </c>
      <c r="AT154" s="67">
        <f t="shared" si="96"/>
        <v>0.88266926074217489</v>
      </c>
      <c r="AU154" s="68">
        <f t="shared" si="97"/>
        <v>0.11733074536967247</v>
      </c>
    </row>
    <row r="155" spans="1:47" x14ac:dyDescent="0.25">
      <c r="A155" t="s">
        <v>134</v>
      </c>
      <c r="B155" t="s">
        <v>95</v>
      </c>
      <c r="C155" s="48">
        <v>1585</v>
      </c>
      <c r="D155" s="48">
        <v>1683</v>
      </c>
      <c r="E155" s="44">
        <f t="shared" si="64"/>
        <v>98</v>
      </c>
      <c r="F155" s="45">
        <f t="shared" si="65"/>
        <v>6.1829652996845424E-2</v>
      </c>
      <c r="G155" s="46">
        <f t="shared" si="66"/>
        <v>55.608501938594813</v>
      </c>
      <c r="H155" s="32"/>
      <c r="I155" s="50">
        <v>19369.7</v>
      </c>
      <c r="J155" s="50">
        <v>19369.758600000001</v>
      </c>
      <c r="K155" s="51">
        <f t="shared" si="67"/>
        <v>1.0000030253437069</v>
      </c>
      <c r="L155" s="50">
        <v>3346.2442759999999</v>
      </c>
      <c r="M155" s="52">
        <f t="shared" si="68"/>
        <v>0.17275611664050369</v>
      </c>
      <c r="N155" s="53">
        <f t="shared" si="69"/>
        <v>1.9882616019013666</v>
      </c>
      <c r="O155" s="50">
        <v>135.26613599999999</v>
      </c>
      <c r="P155" s="52">
        <f t="shared" si="70"/>
        <v>6.9833671546118276E-3</v>
      </c>
      <c r="Q155" s="77">
        <f t="shared" si="71"/>
        <v>15888.248188000001</v>
      </c>
      <c r="R155" s="52">
        <f t="shared" si="72"/>
        <v>0.82026051620488449</v>
      </c>
      <c r="S155" s="27"/>
      <c r="T155" s="56">
        <v>196.48289199999999</v>
      </c>
      <c r="U155" s="59">
        <f t="shared" si="88"/>
        <v>1.0143796629453089E-2</v>
      </c>
      <c r="V155" s="59"/>
      <c r="W155" s="58">
        <v>5724.482986</v>
      </c>
      <c r="X155" s="59">
        <f t="shared" si="89"/>
        <v>0.29553713622429967</v>
      </c>
      <c r="Y155" s="59"/>
      <c r="Z155" s="58">
        <v>7713.3910910000004</v>
      </c>
      <c r="AA155" s="59">
        <f t="shared" si="90"/>
        <v>0.39821823546112756</v>
      </c>
      <c r="AB155" s="4"/>
      <c r="AC155" s="56">
        <v>105.756439</v>
      </c>
      <c r="AD155" s="59">
        <f t="shared" si="95"/>
        <v>0.53824756915731886</v>
      </c>
      <c r="AE155" s="61">
        <f t="shared" si="76"/>
        <v>90.726452999999992</v>
      </c>
      <c r="AF155" s="62">
        <f t="shared" si="77"/>
        <v>0.46175243084268119</v>
      </c>
      <c r="AG155" s="59"/>
      <c r="AH155" s="56">
        <v>1586.636598</v>
      </c>
      <c r="AI155" s="59">
        <f t="shared" si="92"/>
        <v>0.27716679425553981</v>
      </c>
      <c r="AJ155" s="63">
        <f t="shared" si="79"/>
        <v>4137.8463879999999</v>
      </c>
      <c r="AK155" s="59">
        <f t="shared" si="80"/>
        <v>0.72283320574446019</v>
      </c>
      <c r="AL155" s="59"/>
      <c r="AM155" s="56">
        <v>1052.1136059999999</v>
      </c>
      <c r="AN155" s="59">
        <f t="shared" si="93"/>
        <v>0.13640091544529723</v>
      </c>
      <c r="AO155" s="63">
        <f t="shared" si="82"/>
        <v>6661.2774850000005</v>
      </c>
      <c r="AP155" s="59">
        <f t="shared" si="83"/>
        <v>0.8635990845547028</v>
      </c>
      <c r="AQ155" s="4"/>
      <c r="AR155" s="65">
        <f t="shared" si="94"/>
        <v>2744.5066429999997</v>
      </c>
      <c r="AS155" s="66">
        <v>601.73760400000003</v>
      </c>
      <c r="AT155" s="67">
        <f t="shared" si="96"/>
        <v>0.82017522231840789</v>
      </c>
      <c r="AU155" s="68">
        <f t="shared" si="97"/>
        <v>0.17982476901515962</v>
      </c>
    </row>
    <row r="156" spans="1:47" x14ac:dyDescent="0.25">
      <c r="A156" t="s">
        <v>50</v>
      </c>
      <c r="B156" t="s">
        <v>95</v>
      </c>
      <c r="C156" s="48">
        <v>107006</v>
      </c>
      <c r="D156" s="48">
        <v>109565</v>
      </c>
      <c r="E156" s="44">
        <f t="shared" si="64"/>
        <v>2559</v>
      </c>
      <c r="F156" s="45">
        <f t="shared" si="65"/>
        <v>2.3914546847840307E-2</v>
      </c>
      <c r="G156" s="46">
        <f t="shared" si="66"/>
        <v>3136.7861648161897</v>
      </c>
      <c r="H156" s="32"/>
      <c r="I156" s="50">
        <v>22354.6</v>
      </c>
      <c r="J156" s="50">
        <v>22354.662439</v>
      </c>
      <c r="K156" s="51">
        <f t="shared" si="67"/>
        <v>1.0000027931164057</v>
      </c>
      <c r="L156" s="50">
        <v>1160.571126</v>
      </c>
      <c r="M156" s="52">
        <f t="shared" si="68"/>
        <v>5.1916289461623216E-2</v>
      </c>
      <c r="N156" s="53">
        <f t="shared" si="69"/>
        <v>1.0592535262173139E-2</v>
      </c>
      <c r="O156" s="50">
        <v>14932.258131000001</v>
      </c>
      <c r="P156" s="52">
        <f t="shared" si="70"/>
        <v>0.66797063797076828</v>
      </c>
      <c r="Q156" s="77">
        <f t="shared" si="71"/>
        <v>6261.8331819999985</v>
      </c>
      <c r="R156" s="52">
        <f t="shared" si="72"/>
        <v>0.28011307256760848</v>
      </c>
      <c r="S156" s="27"/>
      <c r="T156" s="56">
        <v>384.20381800000001</v>
      </c>
      <c r="U156" s="59">
        <f t="shared" si="88"/>
        <v>1.7186742096794855E-2</v>
      </c>
      <c r="V156" s="59"/>
      <c r="W156" s="58">
        <v>1488.734811</v>
      </c>
      <c r="X156" s="59">
        <f t="shared" si="89"/>
        <v>6.659616601513739E-2</v>
      </c>
      <c r="Y156" s="59"/>
      <c r="Z156" s="58">
        <v>1223.941507</v>
      </c>
      <c r="AA156" s="59">
        <f t="shared" si="90"/>
        <v>5.4751061902178787E-2</v>
      </c>
      <c r="AB156" s="4"/>
      <c r="AC156" s="56">
        <v>0</v>
      </c>
      <c r="AD156" s="59">
        <f t="shared" si="95"/>
        <v>0</v>
      </c>
      <c r="AE156" s="61">
        <f t="shared" si="76"/>
        <v>384.20381800000001</v>
      </c>
      <c r="AF156" s="62">
        <f t="shared" si="77"/>
        <v>1</v>
      </c>
      <c r="AG156" s="59"/>
      <c r="AH156" s="56">
        <v>503.56310200000001</v>
      </c>
      <c r="AI156" s="59">
        <f t="shared" si="92"/>
        <v>0.33824902748243724</v>
      </c>
      <c r="AJ156" s="63">
        <f t="shared" si="79"/>
        <v>985.17170899999996</v>
      </c>
      <c r="AK156" s="59">
        <f t="shared" si="80"/>
        <v>0.66175097251756276</v>
      </c>
      <c r="AL156" s="59"/>
      <c r="AM156" s="56">
        <v>78.190675999999996</v>
      </c>
      <c r="AN156" s="59">
        <f t="shared" si="93"/>
        <v>6.3884324171383788E-2</v>
      </c>
      <c r="AO156" s="63">
        <f t="shared" si="82"/>
        <v>1145.7508310000001</v>
      </c>
      <c r="AP156" s="59">
        <f t="shared" si="83"/>
        <v>0.93611567582861621</v>
      </c>
      <c r="AQ156" s="4"/>
      <c r="AR156" s="65">
        <f t="shared" si="94"/>
        <v>581.75377800000001</v>
      </c>
      <c r="AS156" s="66">
        <v>578.81734800000004</v>
      </c>
      <c r="AT156" s="67">
        <f t="shared" si="96"/>
        <v>0.50126507972420464</v>
      </c>
      <c r="AU156" s="68">
        <f t="shared" si="97"/>
        <v>0.4987349202757953</v>
      </c>
    </row>
    <row r="157" spans="1:47" x14ac:dyDescent="0.25">
      <c r="A157" t="s">
        <v>135</v>
      </c>
      <c r="B157" t="s">
        <v>95</v>
      </c>
      <c r="C157" s="48">
        <v>1147</v>
      </c>
      <c r="D157" s="48">
        <v>1382</v>
      </c>
      <c r="E157" s="44">
        <f t="shared" si="64"/>
        <v>235</v>
      </c>
      <c r="F157" s="45">
        <f t="shared" si="65"/>
        <v>0.20488230165649521</v>
      </c>
      <c r="G157" s="46">
        <f t="shared" si="66"/>
        <v>57.610713425000164</v>
      </c>
      <c r="H157" s="32"/>
      <c r="I157" s="50">
        <v>15352.7</v>
      </c>
      <c r="J157" s="50">
        <v>15353.779055999999</v>
      </c>
      <c r="K157" s="51">
        <f t="shared" si="67"/>
        <v>1.0000702844450813</v>
      </c>
      <c r="L157" s="50">
        <v>911.98936800000001</v>
      </c>
      <c r="M157" s="52">
        <f t="shared" si="68"/>
        <v>5.9398364707066033E-2</v>
      </c>
      <c r="N157" s="53">
        <f t="shared" si="69"/>
        <v>0.65990547612156292</v>
      </c>
      <c r="O157" s="50">
        <v>74.233260000000001</v>
      </c>
      <c r="P157" s="52">
        <f t="shared" si="70"/>
        <v>4.8348526919169705E-3</v>
      </c>
      <c r="Q157" s="77">
        <f t="shared" si="71"/>
        <v>14367.556428</v>
      </c>
      <c r="R157" s="52">
        <f t="shared" si="72"/>
        <v>0.93576678260101698</v>
      </c>
      <c r="S157" s="27"/>
      <c r="T157" s="56">
        <v>1938.971931</v>
      </c>
      <c r="U157" s="59">
        <f t="shared" si="88"/>
        <v>0.12628629889279813</v>
      </c>
      <c r="V157" s="59"/>
      <c r="W157" s="58">
        <v>6147.7972300000001</v>
      </c>
      <c r="X157" s="59">
        <f t="shared" si="89"/>
        <v>0.40040938504957474</v>
      </c>
      <c r="Y157" s="59"/>
      <c r="Z157" s="58">
        <v>5272.7705290000004</v>
      </c>
      <c r="AA157" s="59">
        <f t="shared" si="90"/>
        <v>0.34341841899434461</v>
      </c>
      <c r="AB157" s="4"/>
      <c r="AC157" s="56">
        <v>17.571498999999999</v>
      </c>
      <c r="AD157" s="59">
        <f t="shared" si="95"/>
        <v>9.062276105739047E-3</v>
      </c>
      <c r="AE157" s="61">
        <f t="shared" si="76"/>
        <v>1921.4004320000001</v>
      </c>
      <c r="AF157" s="62">
        <f t="shared" si="77"/>
        <v>0.99093772389426105</v>
      </c>
      <c r="AG157" s="59"/>
      <c r="AH157" s="56">
        <v>553.138328</v>
      </c>
      <c r="AI157" s="59">
        <f t="shared" si="92"/>
        <v>8.9973417682157358E-2</v>
      </c>
      <c r="AJ157" s="63">
        <f t="shared" si="79"/>
        <v>5594.6589020000001</v>
      </c>
      <c r="AK157" s="59">
        <f t="shared" si="80"/>
        <v>0.91002658231784261</v>
      </c>
      <c r="AL157" s="59"/>
      <c r="AM157" s="56">
        <v>332.35126100000002</v>
      </c>
      <c r="AN157" s="59">
        <f t="shared" si="93"/>
        <v>6.3031618609625251E-2</v>
      </c>
      <c r="AO157" s="63">
        <f t="shared" si="82"/>
        <v>4940.4192680000006</v>
      </c>
      <c r="AP157" s="59">
        <f t="shared" si="83"/>
        <v>0.93696838139037475</v>
      </c>
      <c r="AQ157" s="4"/>
      <c r="AR157" s="65">
        <f t="shared" si="94"/>
        <v>903.06108800000004</v>
      </c>
      <c r="AS157" s="66">
        <v>8.9282749999999993</v>
      </c>
      <c r="AT157" s="67">
        <f t="shared" si="96"/>
        <v>0.99021010516868224</v>
      </c>
      <c r="AU157" s="68">
        <f t="shared" si="97"/>
        <v>9.7898893487977576E-3</v>
      </c>
    </row>
    <row r="158" spans="1:47" x14ac:dyDescent="0.25">
      <c r="A158" t="s">
        <v>136</v>
      </c>
      <c r="B158" t="s">
        <v>95</v>
      </c>
      <c r="C158" s="48">
        <v>25119</v>
      </c>
      <c r="D158" s="48">
        <v>25494</v>
      </c>
      <c r="E158" s="44">
        <f t="shared" si="64"/>
        <v>375</v>
      </c>
      <c r="F158" s="45">
        <f t="shared" si="65"/>
        <v>1.4928938253911382E-2</v>
      </c>
      <c r="G158" s="46">
        <f t="shared" si="66"/>
        <v>761.99941155317265</v>
      </c>
      <c r="H158" s="32"/>
      <c r="I158" s="50">
        <v>21412.3</v>
      </c>
      <c r="J158" s="50">
        <v>21412.378239999998</v>
      </c>
      <c r="K158" s="51">
        <f t="shared" si="67"/>
        <v>1.0000036539745847</v>
      </c>
      <c r="L158" s="50">
        <v>1278.758266</v>
      </c>
      <c r="M158" s="52">
        <f t="shared" si="68"/>
        <v>5.9720515473203228E-2</v>
      </c>
      <c r="N158" s="53">
        <f t="shared" si="69"/>
        <v>5.0159185141601947E-2</v>
      </c>
      <c r="O158" s="50">
        <v>5199.0960800000003</v>
      </c>
      <c r="P158" s="52">
        <f t="shared" si="70"/>
        <v>0.24280796937762297</v>
      </c>
      <c r="Q158" s="77">
        <f t="shared" si="71"/>
        <v>14934.523893999998</v>
      </c>
      <c r="R158" s="52">
        <f t="shared" si="72"/>
        <v>0.69747151514917383</v>
      </c>
      <c r="S158" s="27"/>
      <c r="T158" s="56">
        <v>1046.93797</v>
      </c>
      <c r="U158" s="59">
        <f t="shared" si="88"/>
        <v>4.8894053629420661E-2</v>
      </c>
      <c r="V158" s="59"/>
      <c r="W158" s="58">
        <v>2896.8514129999999</v>
      </c>
      <c r="X158" s="59">
        <f t="shared" si="89"/>
        <v>0.13528863447725087</v>
      </c>
      <c r="Y158" s="59"/>
      <c r="Z158" s="58">
        <v>2920.109888</v>
      </c>
      <c r="AA158" s="59">
        <f t="shared" si="90"/>
        <v>0.13637485081152761</v>
      </c>
      <c r="AB158" s="4"/>
      <c r="AC158" s="56">
        <v>9.7615549999999995</v>
      </c>
      <c r="AD158" s="59">
        <f t="shared" si="95"/>
        <v>9.3239096104232415E-3</v>
      </c>
      <c r="AE158" s="61">
        <f t="shared" si="76"/>
        <v>1037.1764149999999</v>
      </c>
      <c r="AF158" s="62">
        <f t="shared" si="77"/>
        <v>0.99067609038957671</v>
      </c>
      <c r="AG158" s="59"/>
      <c r="AH158" s="56">
        <v>129.784356</v>
      </c>
      <c r="AI158" s="59">
        <f t="shared" si="92"/>
        <v>4.4801868476089496E-2</v>
      </c>
      <c r="AJ158" s="63">
        <f t="shared" si="79"/>
        <v>2767.0670569999997</v>
      </c>
      <c r="AK158" s="59">
        <f t="shared" si="80"/>
        <v>0.95519813152391042</v>
      </c>
      <c r="AL158" s="59"/>
      <c r="AM158" s="56">
        <v>64.240232000000006</v>
      </c>
      <c r="AN158" s="59">
        <f t="shared" si="93"/>
        <v>2.1999251556933191E-2</v>
      </c>
      <c r="AO158" s="63">
        <f t="shared" si="82"/>
        <v>2855.8696559999998</v>
      </c>
      <c r="AP158" s="59">
        <f t="shared" si="83"/>
        <v>0.97800074844306673</v>
      </c>
      <c r="AQ158" s="4"/>
      <c r="AR158" s="65">
        <f t="shared" si="94"/>
        <v>203.78614299999998</v>
      </c>
      <c r="AS158" s="66">
        <v>1074.9721239999999</v>
      </c>
      <c r="AT158" s="67">
        <f t="shared" si="96"/>
        <v>0.15936252254888647</v>
      </c>
      <c r="AU158" s="68">
        <f t="shared" si="97"/>
        <v>0.84063747823312207</v>
      </c>
    </row>
    <row r="159" spans="1:47" x14ac:dyDescent="0.25">
      <c r="A159" t="s">
        <v>137</v>
      </c>
      <c r="B159" t="s">
        <v>95</v>
      </c>
      <c r="C159" s="48">
        <v>13535</v>
      </c>
      <c r="D159" s="48">
        <v>15115</v>
      </c>
      <c r="E159" s="44">
        <f t="shared" si="64"/>
        <v>1580</v>
      </c>
      <c r="F159" s="45">
        <f t="shared" si="65"/>
        <v>0.11673439231621721</v>
      </c>
      <c r="G159" s="46">
        <f t="shared" si="66"/>
        <v>593.5124456251649</v>
      </c>
      <c r="H159" s="32"/>
      <c r="I159" s="50">
        <v>16298.9</v>
      </c>
      <c r="J159" s="50">
        <v>16298.933741000001</v>
      </c>
      <c r="K159" s="51">
        <f t="shared" si="67"/>
        <v>1.0000020701397028</v>
      </c>
      <c r="L159" s="50">
        <v>1933.105761</v>
      </c>
      <c r="M159" s="52">
        <f t="shared" si="68"/>
        <v>0.11860320384868298</v>
      </c>
      <c r="N159" s="53">
        <f t="shared" si="69"/>
        <v>0.12789320284485611</v>
      </c>
      <c r="O159" s="50">
        <v>2526.7004419999998</v>
      </c>
      <c r="P159" s="52">
        <f t="shared" si="70"/>
        <v>0.15502243779567493</v>
      </c>
      <c r="Q159" s="77">
        <f t="shared" si="71"/>
        <v>11839.127538000001</v>
      </c>
      <c r="R159" s="52">
        <f t="shared" si="72"/>
        <v>0.72637435835564212</v>
      </c>
      <c r="S159" s="27"/>
      <c r="T159" s="56">
        <v>1760.0827240000001</v>
      </c>
      <c r="U159" s="59">
        <f t="shared" si="88"/>
        <v>0.10798759918708722</v>
      </c>
      <c r="V159" s="59"/>
      <c r="W159" s="58">
        <v>2581.5462269999998</v>
      </c>
      <c r="X159" s="59">
        <f t="shared" si="89"/>
        <v>0.15838743000139421</v>
      </c>
      <c r="Y159" s="59"/>
      <c r="Z159" s="58">
        <v>4477.0886039999996</v>
      </c>
      <c r="AA159" s="59">
        <f t="shared" si="90"/>
        <v>0.27468598100609942</v>
      </c>
      <c r="AB159" s="4"/>
      <c r="AC159" s="56">
        <v>184.513182</v>
      </c>
      <c r="AD159" s="59">
        <f t="shared" si="95"/>
        <v>0.10483210787994757</v>
      </c>
      <c r="AE159" s="61">
        <f t="shared" si="76"/>
        <v>1575.5695420000002</v>
      </c>
      <c r="AF159" s="62">
        <f t="shared" si="77"/>
        <v>0.89516789212005243</v>
      </c>
      <c r="AG159" s="59"/>
      <c r="AH159" s="56">
        <v>327.19509099999999</v>
      </c>
      <c r="AI159" s="59">
        <f t="shared" si="92"/>
        <v>0.1267438435066226</v>
      </c>
      <c r="AJ159" s="63">
        <f t="shared" si="79"/>
        <v>2254.3511359999998</v>
      </c>
      <c r="AK159" s="59">
        <f t="shared" si="80"/>
        <v>0.8732561564933774</v>
      </c>
      <c r="AL159" s="59"/>
      <c r="AM159" s="56">
        <v>738.75923899999998</v>
      </c>
      <c r="AN159" s="59">
        <f t="shared" si="93"/>
        <v>0.16500884935356533</v>
      </c>
      <c r="AO159" s="63">
        <f t="shared" si="82"/>
        <v>3738.3293649999996</v>
      </c>
      <c r="AP159" s="59">
        <f t="shared" si="83"/>
        <v>0.8349911506464347</v>
      </c>
      <c r="AQ159" s="4"/>
      <c r="AR159" s="65">
        <f t="shared" si="94"/>
        <v>1250.4675119999999</v>
      </c>
      <c r="AS159" s="66">
        <v>682.63826700000004</v>
      </c>
      <c r="AT159" s="67">
        <f t="shared" si="96"/>
        <v>0.64686968360858343</v>
      </c>
      <c r="AU159" s="68">
        <f t="shared" si="97"/>
        <v>0.35313032570285741</v>
      </c>
    </row>
    <row r="160" spans="1:47" x14ac:dyDescent="0.25">
      <c r="A160" t="s">
        <v>138</v>
      </c>
      <c r="B160" t="s">
        <v>95</v>
      </c>
      <c r="C160" s="48">
        <v>2034</v>
      </c>
      <c r="D160" s="48">
        <v>2409</v>
      </c>
      <c r="E160" s="44">
        <f t="shared" si="64"/>
        <v>375</v>
      </c>
      <c r="F160" s="45">
        <f t="shared" si="65"/>
        <v>0.18436578171091444</v>
      </c>
      <c r="G160" s="46">
        <f t="shared" si="66"/>
        <v>142.49036515374164</v>
      </c>
      <c r="H160" s="32"/>
      <c r="I160" s="50">
        <v>10820.1</v>
      </c>
      <c r="J160" s="50">
        <v>10820.119642</v>
      </c>
      <c r="K160" s="51">
        <f t="shared" si="67"/>
        <v>1.0000018153251817</v>
      </c>
      <c r="L160" s="50">
        <v>893.65955799999995</v>
      </c>
      <c r="M160" s="52">
        <f t="shared" si="68"/>
        <v>8.2592391541690499E-2</v>
      </c>
      <c r="N160" s="53">
        <f t="shared" si="69"/>
        <v>0.37096702283105021</v>
      </c>
      <c r="O160" s="50">
        <v>196.53220200000001</v>
      </c>
      <c r="P160" s="52">
        <f t="shared" si="70"/>
        <v>1.8163588620326274E-2</v>
      </c>
      <c r="Q160" s="77">
        <f t="shared" si="71"/>
        <v>9729.927882</v>
      </c>
      <c r="R160" s="52">
        <f t="shared" si="72"/>
        <v>0.8992440198379833</v>
      </c>
      <c r="S160" s="27"/>
      <c r="T160" s="56">
        <v>362.44408399999998</v>
      </c>
      <c r="U160" s="59">
        <f t="shared" si="88"/>
        <v>3.3497234410709856E-2</v>
      </c>
      <c r="V160" s="59"/>
      <c r="W160" s="58">
        <v>3004.1512520000001</v>
      </c>
      <c r="X160" s="59">
        <f t="shared" si="89"/>
        <v>0.27764491996363089</v>
      </c>
      <c r="Y160" s="59"/>
      <c r="Z160" s="58">
        <v>3006.7853230000001</v>
      </c>
      <c r="AA160" s="59">
        <f t="shared" si="90"/>
        <v>0.27788836191133126</v>
      </c>
      <c r="AB160" s="4"/>
      <c r="AC160" s="56">
        <v>0</v>
      </c>
      <c r="AD160" s="59">
        <f t="shared" si="95"/>
        <v>0</v>
      </c>
      <c r="AE160" s="61">
        <f t="shared" si="76"/>
        <v>362.44408399999998</v>
      </c>
      <c r="AF160" s="62">
        <f t="shared" si="77"/>
        <v>1</v>
      </c>
      <c r="AG160" s="59"/>
      <c r="AH160" s="56">
        <v>330.58623</v>
      </c>
      <c r="AI160" s="59">
        <f t="shared" si="92"/>
        <v>0.11004313773479737</v>
      </c>
      <c r="AJ160" s="63">
        <f t="shared" si="79"/>
        <v>2673.5650220000002</v>
      </c>
      <c r="AK160" s="59">
        <f t="shared" si="80"/>
        <v>0.88995686226520265</v>
      </c>
      <c r="AL160" s="59"/>
      <c r="AM160" s="56">
        <v>183.05809099999999</v>
      </c>
      <c r="AN160" s="59">
        <f t="shared" si="93"/>
        <v>6.0881663083733224E-2</v>
      </c>
      <c r="AO160" s="63">
        <f t="shared" si="82"/>
        <v>2823.7272320000002</v>
      </c>
      <c r="AP160" s="59">
        <f t="shared" si="83"/>
        <v>0.93911833691626678</v>
      </c>
      <c r="AQ160" s="4"/>
      <c r="AR160" s="65">
        <f t="shared" si="94"/>
        <v>513.64432099999999</v>
      </c>
      <c r="AS160" s="66">
        <v>380.01523900000001</v>
      </c>
      <c r="AT160" s="67">
        <f t="shared" si="96"/>
        <v>0.57476509527803876</v>
      </c>
      <c r="AU160" s="68">
        <f t="shared" si="97"/>
        <v>0.42523490695994998</v>
      </c>
    </row>
    <row r="161" spans="1:47" x14ac:dyDescent="0.25">
      <c r="A161" t="s">
        <v>139</v>
      </c>
      <c r="B161" t="s">
        <v>95</v>
      </c>
      <c r="C161" s="48">
        <v>86605</v>
      </c>
      <c r="D161" s="48">
        <v>86494</v>
      </c>
      <c r="E161" s="44">
        <f t="shared" si="64"/>
        <v>-111</v>
      </c>
      <c r="F161" s="45">
        <f t="shared" si="65"/>
        <v>-1.2816811962357831E-3</v>
      </c>
      <c r="G161" s="46">
        <f t="shared" si="66"/>
        <v>2726.2329475498645</v>
      </c>
      <c r="H161" s="32"/>
      <c r="I161" s="50">
        <v>20305</v>
      </c>
      <c r="J161" s="50">
        <v>20281.138932999998</v>
      </c>
      <c r="K161" s="51">
        <f t="shared" si="67"/>
        <v>0.9988248674218172</v>
      </c>
      <c r="L161" s="50">
        <v>1072.2505080000001</v>
      </c>
      <c r="M161" s="52">
        <f t="shared" si="68"/>
        <v>5.2869343854023497E-2</v>
      </c>
      <c r="N161" s="53">
        <f t="shared" si="69"/>
        <v>1.2396819525053763E-2</v>
      </c>
      <c r="O161" s="50">
        <v>13658.456184000001</v>
      </c>
      <c r="P161" s="52">
        <f t="shared" si="70"/>
        <v>0.67345607310918576</v>
      </c>
      <c r="Q161" s="77">
        <f t="shared" si="71"/>
        <v>5550.4322409999986</v>
      </c>
      <c r="R161" s="52">
        <f t="shared" si="72"/>
        <v>0.27367458303679076</v>
      </c>
      <c r="S161" s="27"/>
      <c r="T161" s="56">
        <v>816.39685599999996</v>
      </c>
      <c r="U161" s="59">
        <f t="shared" si="88"/>
        <v>4.0253994546214471E-2</v>
      </c>
      <c r="V161" s="59"/>
      <c r="W161" s="58">
        <v>479.47362800000002</v>
      </c>
      <c r="X161" s="59">
        <f t="shared" si="89"/>
        <v>2.3641356118311252E-2</v>
      </c>
      <c r="Y161" s="59"/>
      <c r="Z161" s="58">
        <v>622.50009999999997</v>
      </c>
      <c r="AA161" s="59">
        <f t="shared" si="90"/>
        <v>3.0693547441120919E-2</v>
      </c>
      <c r="AB161" s="4"/>
      <c r="AC161" s="56">
        <v>321.80619000000002</v>
      </c>
      <c r="AD161" s="59">
        <f t="shared" si="95"/>
        <v>0.39417862481332244</v>
      </c>
      <c r="AE161" s="61">
        <f t="shared" si="76"/>
        <v>494.59066599999994</v>
      </c>
      <c r="AF161" s="62">
        <f t="shared" si="77"/>
        <v>0.60582137518667756</v>
      </c>
      <c r="AG161" s="59"/>
      <c r="AH161" s="56">
        <v>21.620066000000001</v>
      </c>
      <c r="AI161" s="59">
        <f t="shared" si="92"/>
        <v>4.5091251608941466E-2</v>
      </c>
      <c r="AJ161" s="63">
        <f t="shared" si="79"/>
        <v>457.85356200000001</v>
      </c>
      <c r="AK161" s="59">
        <f t="shared" si="80"/>
        <v>0.95490874839105855</v>
      </c>
      <c r="AL161" s="59"/>
      <c r="AM161" s="56">
        <v>7.0760779999999999</v>
      </c>
      <c r="AN161" s="59">
        <f t="shared" si="93"/>
        <v>1.136719174824229E-2</v>
      </c>
      <c r="AO161" s="63">
        <f t="shared" si="82"/>
        <v>615.42402199999992</v>
      </c>
      <c r="AP161" s="59">
        <f t="shared" si="83"/>
        <v>0.98863280825175759</v>
      </c>
      <c r="AQ161" s="4"/>
      <c r="AR161" s="65">
        <f t="shared" si="94"/>
        <v>350.50233400000002</v>
      </c>
      <c r="AS161" s="66">
        <v>721.74818300000004</v>
      </c>
      <c r="AT161" s="67">
        <f t="shared" si="96"/>
        <v>0.32688474510846305</v>
      </c>
      <c r="AU161" s="68">
        <f t="shared" si="97"/>
        <v>0.67311526328509796</v>
      </c>
    </row>
    <row r="162" spans="1:47" x14ac:dyDescent="0.25">
      <c r="A162" t="s">
        <v>170</v>
      </c>
      <c r="B162" t="s">
        <v>95</v>
      </c>
      <c r="C162" s="49">
        <v>634</v>
      </c>
      <c r="D162" s="49">
        <v>729</v>
      </c>
      <c r="E162" s="44">
        <f t="shared" si="64"/>
        <v>95</v>
      </c>
      <c r="F162" s="45">
        <f t="shared" si="65"/>
        <v>0.14984227129337541</v>
      </c>
      <c r="G162" s="46">
        <f t="shared" si="66"/>
        <v>31.316534883408732</v>
      </c>
      <c r="H162" s="32"/>
      <c r="I162" s="50">
        <v>14898.2</v>
      </c>
      <c r="J162" s="50">
        <v>7.5216609999999999</v>
      </c>
      <c r="K162" s="51">
        <f t="shared" si="67"/>
        <v>5.0487045414882329E-4</v>
      </c>
      <c r="L162" s="50">
        <v>0</v>
      </c>
      <c r="M162" s="52">
        <f t="shared" si="68"/>
        <v>0</v>
      </c>
      <c r="N162" s="53">
        <f t="shared" si="69"/>
        <v>0</v>
      </c>
      <c r="O162" s="50">
        <v>0</v>
      </c>
      <c r="P162" s="52">
        <f t="shared" si="70"/>
        <v>0</v>
      </c>
      <c r="Q162" s="77">
        <f t="shared" si="71"/>
        <v>7.5216609999999999</v>
      </c>
      <c r="R162" s="52">
        <f t="shared" si="72"/>
        <v>1</v>
      </c>
      <c r="S162" s="27"/>
      <c r="T162" s="56">
        <v>0</v>
      </c>
      <c r="U162" s="59">
        <f t="shared" si="88"/>
        <v>0</v>
      </c>
      <c r="V162" s="59"/>
      <c r="W162" s="58">
        <v>5.8440760000000003</v>
      </c>
      <c r="X162" s="59">
        <f t="shared" si="89"/>
        <v>0.77696615149233661</v>
      </c>
      <c r="Y162" s="59"/>
      <c r="Z162" s="58">
        <v>1.6775850000000001</v>
      </c>
      <c r="AA162" s="59">
        <f t="shared" si="90"/>
        <v>0.22303384850766342</v>
      </c>
      <c r="AB162" s="4"/>
      <c r="AC162" s="56">
        <v>0</v>
      </c>
      <c r="AD162" s="61" t="s">
        <v>177</v>
      </c>
      <c r="AE162" s="61">
        <f t="shared" si="76"/>
        <v>0</v>
      </c>
      <c r="AF162" s="62">
        <v>0</v>
      </c>
      <c r="AG162" s="61"/>
      <c r="AH162" s="56">
        <v>0</v>
      </c>
      <c r="AI162" s="59">
        <f t="shared" si="92"/>
        <v>0</v>
      </c>
      <c r="AJ162" s="63">
        <f t="shared" si="79"/>
        <v>5.8440760000000003</v>
      </c>
      <c r="AK162" s="59">
        <f t="shared" si="80"/>
        <v>1</v>
      </c>
      <c r="AL162" s="59"/>
      <c r="AM162" s="56">
        <v>0</v>
      </c>
      <c r="AN162" s="59">
        <f t="shared" si="93"/>
        <v>0</v>
      </c>
      <c r="AO162" s="63">
        <f t="shared" si="82"/>
        <v>1.6775850000000001</v>
      </c>
      <c r="AP162" s="59">
        <f t="shared" si="83"/>
        <v>1</v>
      </c>
      <c r="AQ162" s="4"/>
      <c r="AR162" s="65">
        <f t="shared" si="94"/>
        <v>0</v>
      </c>
      <c r="AS162" s="66">
        <v>0</v>
      </c>
      <c r="AT162" s="67">
        <v>0</v>
      </c>
      <c r="AU162" s="68">
        <v>0</v>
      </c>
    </row>
    <row r="163" spans="1:47" x14ac:dyDescent="0.25">
      <c r="A163" t="s">
        <v>140</v>
      </c>
      <c r="B163" t="s">
        <v>95</v>
      </c>
      <c r="C163" s="48">
        <v>4138</v>
      </c>
      <c r="D163" s="48">
        <v>5321</v>
      </c>
      <c r="E163" s="44">
        <f t="shared" si="64"/>
        <v>1183</v>
      </c>
      <c r="F163" s="45">
        <f t="shared" si="65"/>
        <v>0.28588690188496857</v>
      </c>
      <c r="G163" s="46">
        <f t="shared" si="66"/>
        <v>123.1463534585009</v>
      </c>
      <c r="H163" s="32"/>
      <c r="I163" s="50">
        <v>27653.599999999999</v>
      </c>
      <c r="J163" s="50">
        <v>27653.697467999998</v>
      </c>
      <c r="K163" s="51">
        <f t="shared" si="67"/>
        <v>1.0000035246043915</v>
      </c>
      <c r="L163" s="50">
        <v>4867.4590040000003</v>
      </c>
      <c r="M163" s="52">
        <f t="shared" si="68"/>
        <v>0.17601476293115859</v>
      </c>
      <c r="N163" s="53">
        <f t="shared" si="69"/>
        <v>0.9147639548956964</v>
      </c>
      <c r="O163" s="50">
        <v>385.10230899999999</v>
      </c>
      <c r="P163" s="52">
        <f t="shared" si="70"/>
        <v>1.3925888552358268E-2</v>
      </c>
      <c r="Q163" s="77">
        <f t="shared" si="71"/>
        <v>22401.136155</v>
      </c>
      <c r="R163" s="52">
        <f t="shared" si="72"/>
        <v>0.8100593485164832</v>
      </c>
      <c r="S163" s="27"/>
      <c r="T163" s="56">
        <v>1215.7420059999999</v>
      </c>
      <c r="U163" s="59">
        <f t="shared" si="88"/>
        <v>4.3963090556220157E-2</v>
      </c>
      <c r="V163" s="59"/>
      <c r="W163" s="58">
        <v>7902.2382939999998</v>
      </c>
      <c r="X163" s="59">
        <f t="shared" si="89"/>
        <v>0.28575702410660364</v>
      </c>
      <c r="Y163" s="59"/>
      <c r="Z163" s="58">
        <v>10722.529537</v>
      </c>
      <c r="AA163" s="59">
        <f t="shared" si="90"/>
        <v>0.38774306941803277</v>
      </c>
      <c r="AB163" s="4"/>
      <c r="AC163" s="56">
        <v>5.6158799999999998</v>
      </c>
      <c r="AD163" s="59">
        <f t="shared" ref="AD163:AD169" si="98">AC163/T163</f>
        <v>4.6193024278869902E-3</v>
      </c>
      <c r="AE163" s="61">
        <f t="shared" si="76"/>
        <v>1210.1261259999999</v>
      </c>
      <c r="AF163" s="62">
        <f t="shared" si="77"/>
        <v>0.995380697572113</v>
      </c>
      <c r="AG163" s="59"/>
      <c r="AH163" s="56">
        <v>2079.1646350000001</v>
      </c>
      <c r="AI163" s="59">
        <f t="shared" si="92"/>
        <v>0.26311085007125956</v>
      </c>
      <c r="AJ163" s="63">
        <f t="shared" si="79"/>
        <v>5823.0736589999997</v>
      </c>
      <c r="AK163" s="59">
        <f t="shared" si="80"/>
        <v>0.73688914992874044</v>
      </c>
      <c r="AL163" s="59"/>
      <c r="AM163" s="56">
        <v>1692.5342920000001</v>
      </c>
      <c r="AN163" s="59">
        <f t="shared" si="93"/>
        <v>0.15784841498077562</v>
      </c>
      <c r="AO163" s="63">
        <f t="shared" si="82"/>
        <v>9029.9952450000001</v>
      </c>
      <c r="AP163" s="59">
        <f t="shared" si="83"/>
        <v>0.84215158501922438</v>
      </c>
      <c r="AQ163" s="4"/>
      <c r="AR163" s="65">
        <f t="shared" si="94"/>
        <v>3777.3148069999997</v>
      </c>
      <c r="AS163" s="66">
        <v>1090.1441809999999</v>
      </c>
      <c r="AT163" s="67">
        <f t="shared" ref="AT163:AT179" si="99">AR163/L163</f>
        <v>0.77603423139175132</v>
      </c>
      <c r="AU163" s="68">
        <f t="shared" ref="AU163:AU179" si="100">AS163/L163</f>
        <v>0.22396576532111245</v>
      </c>
    </row>
    <row r="164" spans="1:47" x14ac:dyDescent="0.25">
      <c r="A164" t="s">
        <v>141</v>
      </c>
      <c r="B164" t="s">
        <v>95</v>
      </c>
      <c r="C164" s="48">
        <v>4289</v>
      </c>
      <c r="D164" s="48">
        <v>5099</v>
      </c>
      <c r="E164" s="44">
        <f t="shared" si="64"/>
        <v>810</v>
      </c>
      <c r="F164" s="45">
        <f t="shared" si="65"/>
        <v>0.18885521100489625</v>
      </c>
      <c r="G164" s="46">
        <f t="shared" si="66"/>
        <v>154.30254715330676</v>
      </c>
      <c r="H164" s="32"/>
      <c r="I164" s="50">
        <v>21149.1</v>
      </c>
      <c r="J164" s="50">
        <v>18212.485945</v>
      </c>
      <c r="K164" s="51">
        <f t="shared" si="67"/>
        <v>0.86114709112917343</v>
      </c>
      <c r="L164" s="50">
        <v>2189.3246840000002</v>
      </c>
      <c r="M164" s="52">
        <f t="shared" si="68"/>
        <v>0.1202100960083953</v>
      </c>
      <c r="N164" s="53">
        <f t="shared" si="69"/>
        <v>0.42936353873308497</v>
      </c>
      <c r="O164" s="50">
        <v>412.46180900000002</v>
      </c>
      <c r="P164" s="52">
        <f t="shared" si="70"/>
        <v>2.2647199852101247E-2</v>
      </c>
      <c r="Q164" s="77">
        <f t="shared" si="71"/>
        <v>15610.699452000001</v>
      </c>
      <c r="R164" s="52">
        <f t="shared" si="72"/>
        <v>0.85714270413950344</v>
      </c>
      <c r="S164" s="27"/>
      <c r="T164" s="56">
        <v>217.284898</v>
      </c>
      <c r="U164" s="59">
        <f t="shared" si="88"/>
        <v>1.193054581654476E-2</v>
      </c>
      <c r="V164" s="59"/>
      <c r="W164" s="58">
        <v>3260.2362199999998</v>
      </c>
      <c r="X164" s="59">
        <f t="shared" si="89"/>
        <v>0.17901104933426482</v>
      </c>
      <c r="Y164" s="59"/>
      <c r="Z164" s="58">
        <v>2982.4680239999998</v>
      </c>
      <c r="AA164" s="59">
        <f t="shared" si="90"/>
        <v>0.16375952371393854</v>
      </c>
      <c r="AB164" s="4"/>
      <c r="AC164" s="56">
        <v>86.946620999999993</v>
      </c>
      <c r="AD164" s="59">
        <f t="shared" si="98"/>
        <v>0.40015031785596067</v>
      </c>
      <c r="AE164" s="61">
        <f t="shared" si="76"/>
        <v>130.33827700000001</v>
      </c>
      <c r="AF164" s="62">
        <f t="shared" si="77"/>
        <v>0.59984968214403933</v>
      </c>
      <c r="AG164" s="59"/>
      <c r="AH164" s="56">
        <v>461.05880000000002</v>
      </c>
      <c r="AI164" s="59">
        <f t="shared" si="92"/>
        <v>0.14141883252864421</v>
      </c>
      <c r="AJ164" s="63">
        <f t="shared" si="79"/>
        <v>2799.17742</v>
      </c>
      <c r="AK164" s="59">
        <f t="shared" si="80"/>
        <v>0.85858116747135582</v>
      </c>
      <c r="AL164" s="59"/>
      <c r="AM164" s="56">
        <v>374.2937</v>
      </c>
      <c r="AN164" s="59">
        <f t="shared" si="93"/>
        <v>0.12549797583345357</v>
      </c>
      <c r="AO164" s="63">
        <f t="shared" si="82"/>
        <v>2608.1743239999996</v>
      </c>
      <c r="AP164" s="59">
        <f t="shared" si="83"/>
        <v>0.87450202416654632</v>
      </c>
      <c r="AQ164" s="4"/>
      <c r="AR164" s="65">
        <f t="shared" si="94"/>
        <v>922.29912100000001</v>
      </c>
      <c r="AS164" s="66">
        <v>1267.025578</v>
      </c>
      <c r="AT164" s="67">
        <f t="shared" si="99"/>
        <v>0.42127105574624762</v>
      </c>
      <c r="AU164" s="68">
        <f t="shared" si="100"/>
        <v>0.57872895110518008</v>
      </c>
    </row>
    <row r="165" spans="1:47" x14ac:dyDescent="0.25">
      <c r="A165" t="s">
        <v>142</v>
      </c>
      <c r="B165" t="s">
        <v>95</v>
      </c>
      <c r="C165" s="48">
        <v>4289</v>
      </c>
      <c r="D165" s="48">
        <v>4603</v>
      </c>
      <c r="E165" s="44">
        <f t="shared" si="64"/>
        <v>314</v>
      </c>
      <c r="F165" s="45">
        <f t="shared" si="65"/>
        <v>7.3210538587083235E-2</v>
      </c>
      <c r="G165" s="46">
        <f t="shared" si="66"/>
        <v>462.8383792361231</v>
      </c>
      <c r="H165" s="32"/>
      <c r="I165" s="50">
        <v>6364.9</v>
      </c>
      <c r="J165" s="50">
        <v>6363.9426700000004</v>
      </c>
      <c r="K165" s="51">
        <f t="shared" si="67"/>
        <v>0.99984959229524439</v>
      </c>
      <c r="L165" s="50">
        <v>749.79900299999997</v>
      </c>
      <c r="M165" s="52">
        <f t="shared" si="68"/>
        <v>0.11781988648870087</v>
      </c>
      <c r="N165" s="53">
        <f t="shared" si="69"/>
        <v>0.1628935483380404</v>
      </c>
      <c r="O165" s="50">
        <v>680.24114699999996</v>
      </c>
      <c r="P165" s="52">
        <f t="shared" si="70"/>
        <v>0.10688989236290526</v>
      </c>
      <c r="Q165" s="77">
        <f t="shared" si="71"/>
        <v>4933.9025200000005</v>
      </c>
      <c r="R165" s="52">
        <f t="shared" si="72"/>
        <v>0.77529022114839385</v>
      </c>
      <c r="S165" s="27"/>
      <c r="T165" s="56">
        <v>944.06755699999997</v>
      </c>
      <c r="U165" s="59">
        <f t="shared" si="88"/>
        <v>0.14834633276166831</v>
      </c>
      <c r="V165" s="59"/>
      <c r="W165" s="58">
        <v>3015.5591760000002</v>
      </c>
      <c r="X165" s="59">
        <f t="shared" si="89"/>
        <v>0.47385077653441526</v>
      </c>
      <c r="Y165" s="59"/>
      <c r="Z165" s="58">
        <v>2337.0110100000002</v>
      </c>
      <c r="AA165" s="59">
        <f t="shared" si="90"/>
        <v>0.36722691123802975</v>
      </c>
      <c r="AB165" s="4"/>
      <c r="AC165" s="56">
        <v>255.87393499999999</v>
      </c>
      <c r="AD165" s="59">
        <f t="shared" si="98"/>
        <v>0.27103350083663558</v>
      </c>
      <c r="AE165" s="61">
        <f t="shared" si="76"/>
        <v>688.193622</v>
      </c>
      <c r="AF165" s="62">
        <f t="shared" si="77"/>
        <v>0.72896649916336442</v>
      </c>
      <c r="AG165" s="59"/>
      <c r="AH165" s="56">
        <v>320.007319</v>
      </c>
      <c r="AI165" s="59">
        <f t="shared" si="92"/>
        <v>0.10611873298552706</v>
      </c>
      <c r="AJ165" s="63">
        <f t="shared" si="79"/>
        <v>2695.5518570000004</v>
      </c>
      <c r="AK165" s="59">
        <f t="shared" si="80"/>
        <v>0.89388126701447301</v>
      </c>
      <c r="AL165" s="59"/>
      <c r="AM165" s="56">
        <v>171.262035</v>
      </c>
      <c r="AN165" s="59">
        <f t="shared" si="93"/>
        <v>7.3282510979697943E-2</v>
      </c>
      <c r="AO165" s="63">
        <f t="shared" si="82"/>
        <v>2165.748975</v>
      </c>
      <c r="AP165" s="59">
        <f t="shared" si="83"/>
        <v>0.92671748902030193</v>
      </c>
      <c r="AQ165" s="4"/>
      <c r="AR165" s="65">
        <f t="shared" si="94"/>
        <v>747.14328899999998</v>
      </c>
      <c r="AS165" s="66">
        <v>2.6557080000000002</v>
      </c>
      <c r="AT165" s="67">
        <f t="shared" si="99"/>
        <v>0.99645809878464187</v>
      </c>
      <c r="AU165" s="68">
        <f t="shared" si="100"/>
        <v>3.5418932132135687E-3</v>
      </c>
    </row>
    <row r="166" spans="1:47" x14ac:dyDescent="0.25">
      <c r="A166" t="s">
        <v>143</v>
      </c>
      <c r="B166" t="s">
        <v>95</v>
      </c>
      <c r="C166" s="48">
        <v>4548</v>
      </c>
      <c r="D166" s="48">
        <v>4829</v>
      </c>
      <c r="E166" s="44">
        <f t="shared" si="64"/>
        <v>281</v>
      </c>
      <c r="F166" s="45">
        <f t="shared" si="65"/>
        <v>6.1785400175901492E-2</v>
      </c>
      <c r="G166" s="46">
        <f t="shared" si="66"/>
        <v>167.18652796485932</v>
      </c>
      <c r="H166" s="32"/>
      <c r="I166" s="50">
        <v>18485.7</v>
      </c>
      <c r="J166" s="50">
        <v>7849.0245169999998</v>
      </c>
      <c r="K166" s="51">
        <f t="shared" si="67"/>
        <v>0.42459979968299816</v>
      </c>
      <c r="L166" s="50">
        <v>99.545643999999996</v>
      </c>
      <c r="M166" s="52">
        <f t="shared" si="68"/>
        <v>1.2682549759450573E-2</v>
      </c>
      <c r="N166" s="53">
        <f t="shared" si="69"/>
        <v>2.0614132118451024E-2</v>
      </c>
      <c r="O166" s="50">
        <v>125.73274499999999</v>
      </c>
      <c r="P166" s="52">
        <f t="shared" si="70"/>
        <v>1.6018900785400615E-2</v>
      </c>
      <c r="Q166" s="77">
        <f t="shared" si="71"/>
        <v>7623.7461279999998</v>
      </c>
      <c r="R166" s="52">
        <f t="shared" si="72"/>
        <v>0.97129854945514882</v>
      </c>
      <c r="S166" s="27"/>
      <c r="T166" s="56">
        <v>2635.52846</v>
      </c>
      <c r="U166" s="59">
        <f t="shared" si="88"/>
        <v>0.33577783510444859</v>
      </c>
      <c r="V166" s="59"/>
      <c r="W166" s="58">
        <v>3895.0816599999998</v>
      </c>
      <c r="X166" s="59">
        <f t="shared" si="89"/>
        <v>0.49625041322826074</v>
      </c>
      <c r="Y166" s="59"/>
      <c r="Z166" s="58">
        <v>1227.7007269999999</v>
      </c>
      <c r="AA166" s="59">
        <f t="shared" si="90"/>
        <v>0.15641443396449514</v>
      </c>
      <c r="AB166" s="4"/>
      <c r="AC166" s="56">
        <v>0</v>
      </c>
      <c r="AD166" s="59">
        <f t="shared" si="98"/>
        <v>0</v>
      </c>
      <c r="AE166" s="61">
        <f t="shared" si="76"/>
        <v>2635.52846</v>
      </c>
      <c r="AF166" s="62">
        <f t="shared" si="77"/>
        <v>1</v>
      </c>
      <c r="AG166" s="59"/>
      <c r="AH166" s="56">
        <v>61.661150999999997</v>
      </c>
      <c r="AI166" s="59">
        <f t="shared" si="92"/>
        <v>1.5830515604645885E-2</v>
      </c>
      <c r="AJ166" s="63">
        <f t="shared" si="79"/>
        <v>3833.420509</v>
      </c>
      <c r="AK166" s="59">
        <f t="shared" si="80"/>
        <v>0.98416948439535412</v>
      </c>
      <c r="AL166" s="59"/>
      <c r="AM166" s="56">
        <v>37.884495000000001</v>
      </c>
      <c r="AN166" s="59">
        <f t="shared" si="93"/>
        <v>3.0858086312756581E-2</v>
      </c>
      <c r="AO166" s="63">
        <f t="shared" si="82"/>
        <v>1189.8162319999999</v>
      </c>
      <c r="AP166" s="59">
        <f t="shared" si="83"/>
        <v>0.96914191368724345</v>
      </c>
      <c r="AQ166" s="4"/>
      <c r="AR166" s="65">
        <f t="shared" si="94"/>
        <v>99.545646000000005</v>
      </c>
      <c r="AS166" s="66">
        <v>0</v>
      </c>
      <c r="AT166" s="67">
        <f t="shared" si="99"/>
        <v>1.000000020091286</v>
      </c>
      <c r="AU166" s="68">
        <f t="shared" si="100"/>
        <v>0</v>
      </c>
    </row>
    <row r="167" spans="1:47" x14ac:dyDescent="0.25">
      <c r="A167" t="s">
        <v>144</v>
      </c>
      <c r="B167" t="s">
        <v>95</v>
      </c>
      <c r="C167" s="48">
        <v>3640</v>
      </c>
      <c r="D167" s="48">
        <v>4241</v>
      </c>
      <c r="E167" s="44">
        <f t="shared" si="64"/>
        <v>601</v>
      </c>
      <c r="F167" s="45">
        <f t="shared" si="65"/>
        <v>0.16510989010989011</v>
      </c>
      <c r="G167" s="46">
        <f t="shared" si="66"/>
        <v>140.2207998181527</v>
      </c>
      <c r="H167" s="32"/>
      <c r="I167" s="50">
        <v>19356.900000000001</v>
      </c>
      <c r="J167" s="50">
        <v>8546.2401260000006</v>
      </c>
      <c r="K167" s="51">
        <f t="shared" si="67"/>
        <v>0.44150871916474227</v>
      </c>
      <c r="L167" s="50">
        <v>496.08995900000002</v>
      </c>
      <c r="M167" s="52">
        <f t="shared" si="68"/>
        <v>5.8047744000400671E-2</v>
      </c>
      <c r="N167" s="53">
        <f t="shared" si="69"/>
        <v>0.11697476043385995</v>
      </c>
      <c r="O167" s="50">
        <v>440.116783</v>
      </c>
      <c r="P167" s="52">
        <f t="shared" si="70"/>
        <v>5.149829357837072E-2</v>
      </c>
      <c r="Q167" s="77">
        <f t="shared" si="71"/>
        <v>7610.0333840000003</v>
      </c>
      <c r="R167" s="52">
        <f t="shared" si="72"/>
        <v>0.89045396242122854</v>
      </c>
      <c r="S167" s="27"/>
      <c r="T167" s="56">
        <v>413.67991999999998</v>
      </c>
      <c r="U167" s="59">
        <f t="shared" si="88"/>
        <v>4.8404902495247294E-2</v>
      </c>
      <c r="V167" s="59"/>
      <c r="W167" s="58">
        <v>3738.183826</v>
      </c>
      <c r="X167" s="59">
        <f t="shared" si="89"/>
        <v>0.43740683281615528</v>
      </c>
      <c r="Y167" s="59"/>
      <c r="Z167" s="58">
        <v>2951.0811330000001</v>
      </c>
      <c r="AA167" s="59">
        <f t="shared" si="90"/>
        <v>0.34530753752425047</v>
      </c>
      <c r="AB167" s="4"/>
      <c r="AC167" s="56">
        <v>151.362416</v>
      </c>
      <c r="AD167" s="59">
        <f t="shared" si="98"/>
        <v>0.36589258671293495</v>
      </c>
      <c r="AE167" s="61">
        <f t="shared" si="76"/>
        <v>262.31750399999999</v>
      </c>
      <c r="AF167" s="62">
        <f t="shared" si="77"/>
        <v>0.63410741328706499</v>
      </c>
      <c r="AG167" s="59"/>
      <c r="AH167" s="56">
        <v>105.547539</v>
      </c>
      <c r="AI167" s="59">
        <f t="shared" si="92"/>
        <v>2.8234978244218643E-2</v>
      </c>
      <c r="AJ167" s="63">
        <f t="shared" si="79"/>
        <v>3632.6362869999998</v>
      </c>
      <c r="AK167" s="59">
        <f t="shared" si="80"/>
        <v>0.97176502175578128</v>
      </c>
      <c r="AL167" s="59"/>
      <c r="AM167" s="56">
        <v>46.602772999999999</v>
      </c>
      <c r="AN167" s="59">
        <f t="shared" si="93"/>
        <v>1.5791762713288981E-2</v>
      </c>
      <c r="AO167" s="63">
        <f t="shared" si="82"/>
        <v>2904.4783600000001</v>
      </c>
      <c r="AP167" s="59">
        <f t="shared" si="83"/>
        <v>0.98420823728671103</v>
      </c>
      <c r="AQ167" s="4"/>
      <c r="AR167" s="65">
        <f t="shared" si="94"/>
        <v>303.51272799999998</v>
      </c>
      <c r="AS167" s="66">
        <v>192.57723799999999</v>
      </c>
      <c r="AT167" s="67">
        <f t="shared" si="99"/>
        <v>0.61180985926788323</v>
      </c>
      <c r="AU167" s="68">
        <f t="shared" si="100"/>
        <v>0.38819015484246072</v>
      </c>
    </row>
    <row r="168" spans="1:47" x14ac:dyDescent="0.25">
      <c r="A168" t="s">
        <v>145</v>
      </c>
      <c r="B168" t="s">
        <v>95</v>
      </c>
      <c r="C168" s="48">
        <v>10914</v>
      </c>
      <c r="D168" s="48">
        <v>12897</v>
      </c>
      <c r="E168" s="44">
        <f t="shared" si="64"/>
        <v>1983</v>
      </c>
      <c r="F168" s="45">
        <f t="shared" si="65"/>
        <v>0.18169323804288071</v>
      </c>
      <c r="G168" s="46">
        <f t="shared" si="66"/>
        <v>481.24817799130096</v>
      </c>
      <c r="H168" s="32"/>
      <c r="I168" s="50">
        <v>17151.400000000001</v>
      </c>
      <c r="J168" s="50">
        <v>17152.841675</v>
      </c>
      <c r="K168" s="51">
        <f t="shared" si="67"/>
        <v>1.000084055820516</v>
      </c>
      <c r="L168" s="50">
        <v>1711.235504</v>
      </c>
      <c r="M168" s="52">
        <f t="shared" si="68"/>
        <v>9.976396543635678E-2</v>
      </c>
      <c r="N168" s="53">
        <f t="shared" si="69"/>
        <v>0.13268477196247189</v>
      </c>
      <c r="O168" s="50">
        <v>2986.4922040000001</v>
      </c>
      <c r="P168" s="52">
        <f t="shared" si="70"/>
        <v>0.17411063779319821</v>
      </c>
      <c r="Q168" s="77">
        <f t="shared" si="71"/>
        <v>12455.113966999999</v>
      </c>
      <c r="R168" s="52">
        <f t="shared" si="72"/>
        <v>0.72612539677044496</v>
      </c>
      <c r="S168" s="27"/>
      <c r="T168" s="56">
        <v>155.373367</v>
      </c>
      <c r="U168" s="59">
        <f t="shared" si="88"/>
        <v>9.0581706485668937E-3</v>
      </c>
      <c r="V168" s="59"/>
      <c r="W168" s="58">
        <v>2013.9570490000001</v>
      </c>
      <c r="X168" s="59">
        <f t="shared" si="89"/>
        <v>0.11741244320673182</v>
      </c>
      <c r="Y168" s="59"/>
      <c r="Z168" s="58">
        <v>4298.1128220000001</v>
      </c>
      <c r="AA168" s="59">
        <f t="shared" si="90"/>
        <v>0.25057730394984246</v>
      </c>
      <c r="AB168" s="4"/>
      <c r="AC168" s="56">
        <v>0.694434</v>
      </c>
      <c r="AD168" s="59">
        <f t="shared" si="98"/>
        <v>4.4694532493461375E-3</v>
      </c>
      <c r="AE168" s="61">
        <f t="shared" si="76"/>
        <v>154.678933</v>
      </c>
      <c r="AF168" s="62">
        <f t="shared" si="77"/>
        <v>0.99553054675065389</v>
      </c>
      <c r="AG168" s="59"/>
      <c r="AH168" s="56">
        <v>345.69318099999998</v>
      </c>
      <c r="AI168" s="59">
        <f t="shared" si="92"/>
        <v>0.17164873559326835</v>
      </c>
      <c r="AJ168" s="63">
        <f t="shared" si="79"/>
        <v>1668.263868</v>
      </c>
      <c r="AK168" s="59">
        <f t="shared" si="80"/>
        <v>0.82835126440673157</v>
      </c>
      <c r="AL168" s="59"/>
      <c r="AM168" s="56">
        <v>773.07917199999997</v>
      </c>
      <c r="AN168" s="59">
        <f t="shared" si="93"/>
        <v>0.17986479276276196</v>
      </c>
      <c r="AO168" s="63">
        <f t="shared" si="82"/>
        <v>3525.0336500000003</v>
      </c>
      <c r="AP168" s="59">
        <f t="shared" si="83"/>
        <v>0.8201352072372381</v>
      </c>
      <c r="AQ168" s="4"/>
      <c r="AR168" s="65">
        <f t="shared" si="94"/>
        <v>1119.4667869999998</v>
      </c>
      <c r="AS168" s="66">
        <v>591.76871900000003</v>
      </c>
      <c r="AT168" s="67">
        <f t="shared" si="99"/>
        <v>0.65418627908505567</v>
      </c>
      <c r="AU168" s="68">
        <f t="shared" si="100"/>
        <v>0.34581372208369049</v>
      </c>
    </row>
    <row r="169" spans="1:47" x14ac:dyDescent="0.25">
      <c r="A169" t="s">
        <v>146</v>
      </c>
      <c r="B169" t="s">
        <v>95</v>
      </c>
      <c r="C169" s="48">
        <v>6897</v>
      </c>
      <c r="D169" s="48">
        <v>7115</v>
      </c>
      <c r="E169" s="44">
        <f t="shared" si="64"/>
        <v>218</v>
      </c>
      <c r="F169" s="45">
        <f t="shared" si="65"/>
        <v>3.1607945483543572E-2</v>
      </c>
      <c r="G169" s="46">
        <f t="shared" si="66"/>
        <v>311.95023703175951</v>
      </c>
      <c r="H169" s="32"/>
      <c r="I169" s="50">
        <v>14597.2</v>
      </c>
      <c r="J169" s="50">
        <v>14597.306341</v>
      </c>
      <c r="K169" s="51">
        <f t="shared" si="67"/>
        <v>1.0000072850272654</v>
      </c>
      <c r="L169" s="50">
        <v>394.73156399999999</v>
      </c>
      <c r="M169" s="52">
        <f t="shared" si="68"/>
        <v>2.7041397555061422E-2</v>
      </c>
      <c r="N169" s="53">
        <f t="shared" si="69"/>
        <v>5.5478786226282502E-2</v>
      </c>
      <c r="O169" s="50">
        <v>1017.5753549999999</v>
      </c>
      <c r="P169" s="52">
        <f t="shared" si="70"/>
        <v>6.9709803386252031E-2</v>
      </c>
      <c r="Q169" s="77">
        <f t="shared" si="71"/>
        <v>13184.999421999999</v>
      </c>
      <c r="R169" s="52">
        <f t="shared" si="72"/>
        <v>0.90324879905868649</v>
      </c>
      <c r="S169" s="27"/>
      <c r="T169" s="56">
        <v>1413.5355340000001</v>
      </c>
      <c r="U169" s="59">
        <f t="shared" si="88"/>
        <v>9.6835368182261822E-2</v>
      </c>
      <c r="V169" s="59"/>
      <c r="W169" s="58">
        <v>6722.2479800000001</v>
      </c>
      <c r="X169" s="59">
        <f t="shared" si="89"/>
        <v>0.46051290717376886</v>
      </c>
      <c r="Y169" s="59"/>
      <c r="Z169" s="58">
        <v>2291.7173550000002</v>
      </c>
      <c r="AA169" s="59">
        <f t="shared" si="90"/>
        <v>0.15699590742732911</v>
      </c>
      <c r="AB169" s="4"/>
      <c r="AC169" s="56">
        <v>0</v>
      </c>
      <c r="AD169" s="59">
        <f t="shared" si="98"/>
        <v>0</v>
      </c>
      <c r="AE169" s="61">
        <f t="shared" si="76"/>
        <v>1413.5355340000001</v>
      </c>
      <c r="AF169" s="62">
        <f t="shared" si="77"/>
        <v>1</v>
      </c>
      <c r="AG169" s="59"/>
      <c r="AH169" s="56">
        <v>257.27831400000002</v>
      </c>
      <c r="AI169" s="59">
        <f t="shared" si="92"/>
        <v>3.8272660390609392E-2</v>
      </c>
      <c r="AJ169" s="63">
        <f t="shared" si="79"/>
        <v>6464.969666</v>
      </c>
      <c r="AK169" s="59">
        <f t="shared" si="80"/>
        <v>0.96172733960939061</v>
      </c>
      <c r="AL169" s="59"/>
      <c r="AM169" s="56">
        <v>51.682181</v>
      </c>
      <c r="AN169" s="59">
        <f t="shared" si="93"/>
        <v>2.2551725624995318E-2</v>
      </c>
      <c r="AO169" s="63">
        <f t="shared" si="82"/>
        <v>2240.0351740000001</v>
      </c>
      <c r="AP169" s="59">
        <f t="shared" si="83"/>
        <v>0.97744827437500459</v>
      </c>
      <c r="AQ169" s="4"/>
      <c r="AR169" s="65">
        <f t="shared" si="94"/>
        <v>308.96049500000004</v>
      </c>
      <c r="AS169" s="66">
        <v>85.771068999999997</v>
      </c>
      <c r="AT169" s="67">
        <f t="shared" si="99"/>
        <v>0.78271038644378599</v>
      </c>
      <c r="AU169" s="68">
        <f t="shared" si="100"/>
        <v>0.21728961355621412</v>
      </c>
    </row>
    <row r="170" spans="1:47" x14ac:dyDescent="0.25">
      <c r="A170" t="s">
        <v>147</v>
      </c>
      <c r="B170" t="s">
        <v>95</v>
      </c>
      <c r="C170" s="48">
        <v>5883</v>
      </c>
      <c r="D170" s="48">
        <v>6284</v>
      </c>
      <c r="E170" s="44">
        <f t="shared" si="64"/>
        <v>401</v>
      </c>
      <c r="F170" s="45">
        <f t="shared" si="65"/>
        <v>6.816250212476628E-2</v>
      </c>
      <c r="G170" s="46">
        <f t="shared" si="66"/>
        <v>163.53670239586211</v>
      </c>
      <c r="H170" s="32"/>
      <c r="I170" s="50">
        <v>24592.400000000001</v>
      </c>
      <c r="J170" s="50">
        <v>20197.953130999998</v>
      </c>
      <c r="K170" s="51">
        <f t="shared" si="67"/>
        <v>0.82130874298563772</v>
      </c>
      <c r="L170" s="50">
        <v>5803.3329789999998</v>
      </c>
      <c r="M170" s="52">
        <f t="shared" si="68"/>
        <v>0.28732282629634348</v>
      </c>
      <c r="N170" s="53">
        <f t="shared" si="69"/>
        <v>0.92350938558243156</v>
      </c>
      <c r="O170" s="50">
        <v>901.178721</v>
      </c>
      <c r="P170" s="52">
        <f t="shared" si="70"/>
        <v>4.4617329050876092E-2</v>
      </c>
      <c r="Q170" s="77">
        <f t="shared" si="71"/>
        <v>13493.441430999999</v>
      </c>
      <c r="R170" s="52">
        <f t="shared" si="72"/>
        <v>0.66805984465278045</v>
      </c>
      <c r="S170" s="27"/>
      <c r="T170" s="56">
        <v>0</v>
      </c>
      <c r="U170" s="59">
        <f t="shared" si="88"/>
        <v>0</v>
      </c>
      <c r="V170" s="59"/>
      <c r="W170" s="58">
        <v>4708.9123200000004</v>
      </c>
      <c r="X170" s="59">
        <f t="shared" si="89"/>
        <v>0.23313809520494033</v>
      </c>
      <c r="Y170" s="59"/>
      <c r="Z170" s="58">
        <v>6389.526605</v>
      </c>
      <c r="AA170" s="59">
        <f t="shared" si="90"/>
        <v>0.31634525357885385</v>
      </c>
      <c r="AB170" s="4"/>
      <c r="AC170" s="56">
        <v>0</v>
      </c>
      <c r="AD170" s="61" t="s">
        <v>177</v>
      </c>
      <c r="AE170" s="61">
        <f t="shared" si="76"/>
        <v>0</v>
      </c>
      <c r="AF170" s="62">
        <v>0</v>
      </c>
      <c r="AG170" s="61"/>
      <c r="AH170" s="56">
        <v>1766.893084</v>
      </c>
      <c r="AI170" s="59">
        <f t="shared" si="92"/>
        <v>0.37522318614758149</v>
      </c>
      <c r="AJ170" s="63">
        <f t="shared" si="79"/>
        <v>2942.0192360000001</v>
      </c>
      <c r="AK170" s="59">
        <f t="shared" si="80"/>
        <v>0.62477681385241846</v>
      </c>
      <c r="AL170" s="59"/>
      <c r="AM170" s="56">
        <v>1873.5749169999999</v>
      </c>
      <c r="AN170" s="59">
        <f t="shared" si="93"/>
        <v>0.29322593563251936</v>
      </c>
      <c r="AO170" s="63">
        <f t="shared" si="82"/>
        <v>4515.9516880000001</v>
      </c>
      <c r="AP170" s="59">
        <f t="shared" si="83"/>
        <v>0.70677406436748069</v>
      </c>
      <c r="AQ170" s="4"/>
      <c r="AR170" s="65">
        <f t="shared" si="94"/>
        <v>3640.4680010000002</v>
      </c>
      <c r="AS170" s="66">
        <v>2162.8650619999999</v>
      </c>
      <c r="AT170" s="67">
        <f t="shared" si="99"/>
        <v>0.62730641411985755</v>
      </c>
      <c r="AU170" s="68">
        <f t="shared" si="100"/>
        <v>0.37269360035458338</v>
      </c>
    </row>
    <row r="171" spans="1:47" x14ac:dyDescent="0.25">
      <c r="A171" t="s">
        <v>148</v>
      </c>
      <c r="B171" t="s">
        <v>95</v>
      </c>
      <c r="C171" s="48">
        <v>3931</v>
      </c>
      <c r="D171" s="48">
        <v>4106</v>
      </c>
      <c r="E171" s="44">
        <f t="shared" si="64"/>
        <v>175</v>
      </c>
      <c r="F171" s="45">
        <f t="shared" si="65"/>
        <v>4.4517934367845333E-2</v>
      </c>
      <c r="G171" s="46">
        <f t="shared" si="66"/>
        <v>168.89842981740119</v>
      </c>
      <c r="H171" s="32"/>
      <c r="I171" s="50">
        <v>15558.7</v>
      </c>
      <c r="J171" s="50">
        <v>13391.132396999999</v>
      </c>
      <c r="K171" s="51">
        <f t="shared" si="67"/>
        <v>0.86068453000572021</v>
      </c>
      <c r="L171" s="50">
        <v>475.112323</v>
      </c>
      <c r="M171" s="52">
        <f t="shared" si="68"/>
        <v>3.5479622552790149E-2</v>
      </c>
      <c r="N171" s="53">
        <f t="shared" si="69"/>
        <v>0.11571172016561131</v>
      </c>
      <c r="O171" s="50">
        <v>443.09963299999998</v>
      </c>
      <c r="P171" s="52">
        <f t="shared" si="70"/>
        <v>3.3089033836994033E-2</v>
      </c>
      <c r="Q171" s="77">
        <f t="shared" si="71"/>
        <v>12472.920441</v>
      </c>
      <c r="R171" s="52">
        <f t="shared" si="72"/>
        <v>0.93143134361021584</v>
      </c>
      <c r="S171" s="27"/>
      <c r="T171" s="56">
        <v>0</v>
      </c>
      <c r="U171" s="59">
        <f t="shared" si="88"/>
        <v>0</v>
      </c>
      <c r="V171" s="59"/>
      <c r="W171" s="58">
        <v>3010.4110219999998</v>
      </c>
      <c r="X171" s="59">
        <f t="shared" si="89"/>
        <v>0.22480630709576277</v>
      </c>
      <c r="Y171" s="59"/>
      <c r="Z171" s="58">
        <v>6451.3734549999999</v>
      </c>
      <c r="AA171" s="59">
        <f t="shared" si="90"/>
        <v>0.48176459344433736</v>
      </c>
      <c r="AB171" s="4"/>
      <c r="AC171" s="56">
        <v>0</v>
      </c>
      <c r="AD171" s="61" t="s">
        <v>177</v>
      </c>
      <c r="AE171" s="61">
        <f t="shared" si="76"/>
        <v>0</v>
      </c>
      <c r="AF171" s="62">
        <v>0</v>
      </c>
      <c r="AG171" s="61"/>
      <c r="AH171" s="56">
        <v>4.5735210000000004</v>
      </c>
      <c r="AI171" s="59">
        <f t="shared" si="92"/>
        <v>1.5192347379068296E-3</v>
      </c>
      <c r="AJ171" s="63">
        <f t="shared" si="79"/>
        <v>3005.837501</v>
      </c>
      <c r="AK171" s="59">
        <f t="shared" si="80"/>
        <v>0.99848076526209328</v>
      </c>
      <c r="AL171" s="59"/>
      <c r="AM171" s="56">
        <v>236.65291400000001</v>
      </c>
      <c r="AN171" s="59">
        <f t="shared" si="93"/>
        <v>3.6682563124072004E-2</v>
      </c>
      <c r="AO171" s="63">
        <f t="shared" si="82"/>
        <v>6214.7205409999997</v>
      </c>
      <c r="AP171" s="59">
        <f t="shared" si="83"/>
        <v>0.96331743687592797</v>
      </c>
      <c r="AQ171" s="4"/>
      <c r="AR171" s="65">
        <f t="shared" si="94"/>
        <v>241.22643500000001</v>
      </c>
      <c r="AS171" s="66">
        <v>233.885874</v>
      </c>
      <c r="AT171" s="67">
        <f t="shared" si="99"/>
        <v>0.50772506483693125</v>
      </c>
      <c r="AU171" s="68">
        <f t="shared" si="100"/>
        <v>0.49227490569635257</v>
      </c>
    </row>
    <row r="172" spans="1:47" x14ac:dyDescent="0.25">
      <c r="A172" t="s">
        <v>149</v>
      </c>
      <c r="B172" t="s">
        <v>95</v>
      </c>
      <c r="C172" s="48">
        <v>7747</v>
      </c>
      <c r="D172" s="48">
        <v>7609</v>
      </c>
      <c r="E172" s="44">
        <f t="shared" si="64"/>
        <v>-138</v>
      </c>
      <c r="F172" s="45">
        <f t="shared" si="65"/>
        <v>-1.7813347102104041E-2</v>
      </c>
      <c r="G172" s="46">
        <f t="shared" si="66"/>
        <v>717.23812890302816</v>
      </c>
      <c r="H172" s="32"/>
      <c r="I172" s="50">
        <v>6789.6</v>
      </c>
      <c r="J172" s="50">
        <v>6788.1332060000004</v>
      </c>
      <c r="K172" s="51">
        <f t="shared" si="67"/>
        <v>0.99978396459290686</v>
      </c>
      <c r="L172" s="50">
        <v>500.73117100000002</v>
      </c>
      <c r="M172" s="52">
        <f t="shared" si="68"/>
        <v>7.3765666613231154E-2</v>
      </c>
      <c r="N172" s="53">
        <f t="shared" si="69"/>
        <v>6.5807750164279144E-2</v>
      </c>
      <c r="O172" s="50">
        <v>2278.6100839999999</v>
      </c>
      <c r="P172" s="52">
        <f t="shared" si="70"/>
        <v>0.33567551119738587</v>
      </c>
      <c r="Q172" s="77">
        <f t="shared" si="71"/>
        <v>4008.7919510000006</v>
      </c>
      <c r="R172" s="52">
        <f t="shared" si="72"/>
        <v>0.59055882218938305</v>
      </c>
      <c r="S172" s="27"/>
      <c r="T172" s="56">
        <v>135.086107</v>
      </c>
      <c r="U172" s="59">
        <f t="shared" si="88"/>
        <v>1.9900332374237734E-2</v>
      </c>
      <c r="V172" s="59"/>
      <c r="W172" s="58">
        <v>278.19581899999997</v>
      </c>
      <c r="X172" s="59">
        <f t="shared" si="89"/>
        <v>4.0982669396367168E-2</v>
      </c>
      <c r="Y172" s="59"/>
      <c r="Z172" s="58">
        <v>921.246444</v>
      </c>
      <c r="AA172" s="59">
        <f t="shared" si="90"/>
        <v>0.13571425545770291</v>
      </c>
      <c r="AB172" s="4"/>
      <c r="AC172" s="56">
        <v>24.359494000000002</v>
      </c>
      <c r="AD172" s="59">
        <f>AC172/T172</f>
        <v>0.18032567923509707</v>
      </c>
      <c r="AE172" s="61">
        <f t="shared" si="76"/>
        <v>110.726613</v>
      </c>
      <c r="AF172" s="62">
        <f t="shared" si="77"/>
        <v>0.81967432076490299</v>
      </c>
      <c r="AG172" s="59"/>
      <c r="AH172" s="56">
        <v>18.159078000000001</v>
      </c>
      <c r="AI172" s="59">
        <f t="shared" si="92"/>
        <v>6.5274446126740687E-2</v>
      </c>
      <c r="AJ172" s="63">
        <f t="shared" si="79"/>
        <v>260.03674099999995</v>
      </c>
      <c r="AK172" s="59">
        <f t="shared" si="80"/>
        <v>0.93472555387325928</v>
      </c>
      <c r="AL172" s="59"/>
      <c r="AM172" s="56">
        <v>17.523382999999999</v>
      </c>
      <c r="AN172" s="59">
        <f t="shared" si="93"/>
        <v>1.902138468390115E-2</v>
      </c>
      <c r="AO172" s="63">
        <f t="shared" si="82"/>
        <v>903.72306100000003</v>
      </c>
      <c r="AP172" s="59">
        <f t="shared" si="83"/>
        <v>0.98097861531609887</v>
      </c>
      <c r="AQ172" s="4"/>
      <c r="AR172" s="65">
        <f t="shared" si="94"/>
        <v>60.041955000000002</v>
      </c>
      <c r="AS172" s="66">
        <v>440.68920900000001</v>
      </c>
      <c r="AT172" s="67">
        <f t="shared" si="99"/>
        <v>0.11990856267264416</v>
      </c>
      <c r="AU172" s="68">
        <f t="shared" si="100"/>
        <v>0.88009142334779866</v>
      </c>
    </row>
    <row r="173" spans="1:47" x14ac:dyDescent="0.25">
      <c r="A173" t="s">
        <v>150</v>
      </c>
      <c r="B173" t="s">
        <v>95</v>
      </c>
      <c r="C173" s="48">
        <v>5451</v>
      </c>
      <c r="D173" s="48">
        <v>6014</v>
      </c>
      <c r="E173" s="44">
        <f t="shared" ref="E173:E187" si="101">D173-C173</f>
        <v>563</v>
      </c>
      <c r="F173" s="45">
        <f t="shared" ref="F173:F187" si="102">E173/C173</f>
        <v>0.10328380113740598</v>
      </c>
      <c r="G173" s="46">
        <f t="shared" ref="G173:G187" si="103">D173/(I173/640)</f>
        <v>151.12391976096336</v>
      </c>
      <c r="H173" s="32"/>
      <c r="I173" s="50">
        <v>25468.9</v>
      </c>
      <c r="J173" s="50">
        <v>273.74224299999997</v>
      </c>
      <c r="K173" s="51">
        <f t="shared" ref="K173:K187" si="104">J173/I173</f>
        <v>1.0748098386659808E-2</v>
      </c>
      <c r="L173" s="50">
        <v>207.743427</v>
      </c>
      <c r="M173" s="52">
        <f t="shared" ref="M173:M189" si="105">L173/J173</f>
        <v>0.7589016029214023</v>
      </c>
      <c r="N173" s="53">
        <f t="shared" ref="N173:N187" si="106">L173/D173</f>
        <v>3.454330345859661E-2</v>
      </c>
      <c r="O173" s="50">
        <v>0</v>
      </c>
      <c r="P173" s="52">
        <f t="shared" ref="P173:P187" si="107">O173/J173</f>
        <v>0</v>
      </c>
      <c r="Q173" s="77">
        <f t="shared" ref="Q173:Q187" si="108">J173-(L173+O173)</f>
        <v>65.998815999999977</v>
      </c>
      <c r="R173" s="52">
        <f t="shared" ref="R173:R189" si="109">Q173/J173</f>
        <v>0.2410983970785977</v>
      </c>
      <c r="S173" s="27"/>
      <c r="T173" s="56">
        <v>0</v>
      </c>
      <c r="U173" s="59">
        <f t="shared" ref="U173:U187" si="110">T173/J173</f>
        <v>0</v>
      </c>
      <c r="V173" s="59"/>
      <c r="W173" s="58">
        <v>273.358339</v>
      </c>
      <c r="X173" s="59">
        <f t="shared" ref="X173:X187" si="111">W173/J173</f>
        <v>0.99859757121957982</v>
      </c>
      <c r="Y173" s="59"/>
      <c r="Z173" s="58">
        <v>0.38390800000000003</v>
      </c>
      <c r="AA173" s="59">
        <f t="shared" ref="AA173:AA187" si="112">Z173/J173</f>
        <v>1.4024433927064741E-3</v>
      </c>
      <c r="AB173" s="4"/>
      <c r="AC173" s="56">
        <v>0</v>
      </c>
      <c r="AD173" s="61" t="s">
        <v>177</v>
      </c>
      <c r="AE173" s="61">
        <f t="shared" ref="AE173:AE187" si="113">T173-AC173</f>
        <v>0</v>
      </c>
      <c r="AF173" s="62">
        <v>0</v>
      </c>
      <c r="AG173" s="61"/>
      <c r="AH173" s="56">
        <v>207.37087500000001</v>
      </c>
      <c r="AI173" s="59">
        <f t="shared" ref="AI173:AI193" si="114">AH173/W173</f>
        <v>0.75860453263875005</v>
      </c>
      <c r="AJ173" s="63">
        <f t="shared" ref="AJ173:AJ187" si="115">W173-AH173</f>
        <v>65.987463999999989</v>
      </c>
      <c r="AK173" s="59">
        <f t="shared" ref="AK173:AK187" si="116">AJ173/W173</f>
        <v>0.24139546736124992</v>
      </c>
      <c r="AL173" s="59"/>
      <c r="AM173" s="56">
        <v>0.37254399999999999</v>
      </c>
      <c r="AN173" s="59">
        <f t="shared" ref="AN173:AN179" si="117">AM173/Z173</f>
        <v>0.97039915813163558</v>
      </c>
      <c r="AO173" s="63">
        <f t="shared" ref="AO173:AO187" si="118">Z173-AM173</f>
        <v>1.1364000000000041E-2</v>
      </c>
      <c r="AP173" s="59">
        <f t="shared" ref="AP173:AP187" si="119">AO173/Z173</f>
        <v>2.96008418683644E-2</v>
      </c>
      <c r="AQ173" s="4"/>
      <c r="AR173" s="65">
        <f t="shared" ref="AR173:AR187" si="120">AC173+AH173+AM173</f>
        <v>207.74341900000002</v>
      </c>
      <c r="AS173" s="66">
        <v>0</v>
      </c>
      <c r="AT173" s="67">
        <f t="shared" si="99"/>
        <v>0.99999996149095982</v>
      </c>
      <c r="AU173" s="68">
        <f t="shared" si="100"/>
        <v>0</v>
      </c>
    </row>
    <row r="174" spans="1:47" x14ac:dyDescent="0.25">
      <c r="A174" t="s">
        <v>151</v>
      </c>
      <c r="B174" t="s">
        <v>95</v>
      </c>
      <c r="C174" s="48">
        <v>28112</v>
      </c>
      <c r="D174" s="48">
        <v>28776</v>
      </c>
      <c r="E174" s="44">
        <f t="shared" si="101"/>
        <v>664</v>
      </c>
      <c r="F174" s="45">
        <f t="shared" si="102"/>
        <v>2.3619806488332385E-2</v>
      </c>
      <c r="G174" s="46">
        <f t="shared" si="103"/>
        <v>1111.4917347142004</v>
      </c>
      <c r="H174" s="32"/>
      <c r="I174" s="50">
        <v>16569.3</v>
      </c>
      <c r="J174" s="50">
        <v>16589.858933</v>
      </c>
      <c r="K174" s="51">
        <f t="shared" si="104"/>
        <v>1.0012407846438895</v>
      </c>
      <c r="L174" s="50">
        <v>1119.351369</v>
      </c>
      <c r="M174" s="52">
        <f t="shared" si="105"/>
        <v>6.7472024537437336E-2</v>
      </c>
      <c r="N174" s="53">
        <f t="shared" si="106"/>
        <v>3.8898782631359465E-2</v>
      </c>
      <c r="O174" s="50">
        <v>7212.4899059999998</v>
      </c>
      <c r="P174" s="52">
        <f t="shared" si="107"/>
        <v>0.4347529376306602</v>
      </c>
      <c r="Q174" s="77">
        <f t="shared" si="108"/>
        <v>8258.0176580000007</v>
      </c>
      <c r="R174" s="52">
        <f t="shared" si="109"/>
        <v>0.49777503783190252</v>
      </c>
      <c r="S174" s="27"/>
      <c r="T174" s="56">
        <v>335.62555099999997</v>
      </c>
      <c r="U174" s="59">
        <f t="shared" si="110"/>
        <v>2.0230765816361747E-2</v>
      </c>
      <c r="V174" s="59"/>
      <c r="W174" s="58">
        <v>742.587986</v>
      </c>
      <c r="X174" s="59">
        <f t="shared" si="111"/>
        <v>4.4761561204288994E-2</v>
      </c>
      <c r="Y174" s="59"/>
      <c r="Z174" s="58">
        <v>1391.9521500000001</v>
      </c>
      <c r="AA174" s="59">
        <f t="shared" si="112"/>
        <v>8.3903796627901081E-2</v>
      </c>
      <c r="AB174" s="4"/>
      <c r="AC174" s="56">
        <v>72.095678000000007</v>
      </c>
      <c r="AD174" s="59">
        <f>AC174/T174</f>
        <v>0.2148098611240716</v>
      </c>
      <c r="AE174" s="61">
        <f t="shared" si="113"/>
        <v>263.52987299999995</v>
      </c>
      <c r="AF174" s="62">
        <f t="shared" ref="AF174:AF187" si="121">AE174/T174</f>
        <v>0.78519013887592837</v>
      </c>
      <c r="AG174" s="59"/>
      <c r="AH174" s="56">
        <v>23.120429000000001</v>
      </c>
      <c r="AI174" s="59">
        <f t="shared" si="114"/>
        <v>3.113493543645884E-2</v>
      </c>
      <c r="AJ174" s="63">
        <f t="shared" si="115"/>
        <v>719.46755699999994</v>
      </c>
      <c r="AK174" s="59">
        <f t="shared" si="116"/>
        <v>0.96886506456354105</v>
      </c>
      <c r="AL174" s="59"/>
      <c r="AM174" s="56">
        <v>93.938323999999994</v>
      </c>
      <c r="AN174" s="59">
        <f t="shared" si="117"/>
        <v>6.7486748017882653E-2</v>
      </c>
      <c r="AO174" s="63">
        <f t="shared" si="118"/>
        <v>1298.0138260000001</v>
      </c>
      <c r="AP174" s="59">
        <f t="shared" si="119"/>
        <v>0.93251325198211732</v>
      </c>
      <c r="AQ174" s="4"/>
      <c r="AR174" s="65">
        <f t="shared" si="120"/>
        <v>189.15443099999999</v>
      </c>
      <c r="AS174" s="66">
        <v>930.19693500000005</v>
      </c>
      <c r="AT174" s="67">
        <f t="shared" si="99"/>
        <v>0.16898575035378369</v>
      </c>
      <c r="AU174" s="68">
        <f t="shared" si="100"/>
        <v>0.83101424696609283</v>
      </c>
    </row>
    <row r="175" spans="1:47" x14ac:dyDescent="0.25">
      <c r="A175" t="s">
        <v>70</v>
      </c>
      <c r="B175" t="s">
        <v>95</v>
      </c>
      <c r="C175" s="48">
        <v>1137</v>
      </c>
      <c r="D175" s="48">
        <v>1382</v>
      </c>
      <c r="E175" s="44">
        <f t="shared" si="101"/>
        <v>245</v>
      </c>
      <c r="F175" s="45">
        <f t="shared" si="102"/>
        <v>0.21547933157431839</v>
      </c>
      <c r="G175" s="46">
        <f t="shared" si="103"/>
        <v>34.728662690481897</v>
      </c>
      <c r="H175" s="32"/>
      <c r="I175" s="50">
        <v>25468.3</v>
      </c>
      <c r="J175" s="50">
        <v>15127.296423</v>
      </c>
      <c r="K175" s="51">
        <f t="shared" si="104"/>
        <v>0.59396569158522561</v>
      </c>
      <c r="L175" s="50">
        <v>2341.1537619999999</v>
      </c>
      <c r="M175" s="52">
        <f t="shared" si="105"/>
        <v>0.15476352789917164</v>
      </c>
      <c r="N175" s="53">
        <f t="shared" si="106"/>
        <v>1.6940331128798842</v>
      </c>
      <c r="O175" s="50">
        <v>136.10102900000001</v>
      </c>
      <c r="P175" s="52">
        <f t="shared" si="107"/>
        <v>8.9970491219480489E-3</v>
      </c>
      <c r="Q175" s="77">
        <f t="shared" si="108"/>
        <v>12650.041632</v>
      </c>
      <c r="R175" s="52">
        <f t="shared" si="109"/>
        <v>0.83623942297888032</v>
      </c>
      <c r="S175" s="27"/>
      <c r="T175" s="56">
        <v>4401.7419970000001</v>
      </c>
      <c r="U175" s="59">
        <f t="shared" si="110"/>
        <v>0.29098008486879773</v>
      </c>
      <c r="V175" s="59"/>
      <c r="W175" s="58">
        <v>7191.1633700000002</v>
      </c>
      <c r="X175" s="59">
        <f t="shared" si="111"/>
        <v>0.47537664159646781</v>
      </c>
      <c r="Y175" s="59"/>
      <c r="Z175" s="58">
        <v>3352.2642420000002</v>
      </c>
      <c r="AA175" s="59">
        <f t="shared" si="112"/>
        <v>0.2216036592568594</v>
      </c>
      <c r="AB175" s="4"/>
      <c r="AC175" s="56">
        <v>1469.8886070000001</v>
      </c>
      <c r="AD175" s="59">
        <f>AC175/T175</f>
        <v>0.33393338546461837</v>
      </c>
      <c r="AE175" s="61">
        <f t="shared" si="113"/>
        <v>2931.8533900000002</v>
      </c>
      <c r="AF175" s="62">
        <f t="shared" si="121"/>
        <v>0.66606661453538163</v>
      </c>
      <c r="AG175" s="59"/>
      <c r="AH175" s="56">
        <v>757.45786399999997</v>
      </c>
      <c r="AI175" s="59">
        <f t="shared" si="114"/>
        <v>0.10533175579906202</v>
      </c>
      <c r="AJ175" s="63">
        <f t="shared" si="115"/>
        <v>6433.7055060000002</v>
      </c>
      <c r="AK175" s="59">
        <f t="shared" si="116"/>
        <v>0.89466824420093793</v>
      </c>
      <c r="AL175" s="59"/>
      <c r="AM175" s="56">
        <v>112.99359200000001</v>
      </c>
      <c r="AN175" s="59">
        <f t="shared" si="117"/>
        <v>3.3706648355556451E-2</v>
      </c>
      <c r="AO175" s="63">
        <f t="shared" si="118"/>
        <v>3239.2706500000004</v>
      </c>
      <c r="AP175" s="59">
        <f t="shared" si="119"/>
        <v>0.96629335164444363</v>
      </c>
      <c r="AQ175" s="4"/>
      <c r="AR175" s="65">
        <f t="shared" si="120"/>
        <v>2340.3400629999996</v>
      </c>
      <c r="AS175" s="66">
        <v>0.81374299999999999</v>
      </c>
      <c r="AT175" s="67">
        <f t="shared" si="99"/>
        <v>0.99965243675438675</v>
      </c>
      <c r="AU175" s="68">
        <f t="shared" si="100"/>
        <v>3.4758203976522923E-4</v>
      </c>
    </row>
    <row r="176" spans="1:47" x14ac:dyDescent="0.25">
      <c r="A176" t="s">
        <v>152</v>
      </c>
      <c r="B176" t="s">
        <v>95</v>
      </c>
      <c r="C176" s="48">
        <v>5143</v>
      </c>
      <c r="D176" s="48">
        <v>5986</v>
      </c>
      <c r="E176" s="44">
        <f t="shared" si="101"/>
        <v>843</v>
      </c>
      <c r="F176" s="45">
        <f t="shared" si="102"/>
        <v>0.16391211355240132</v>
      </c>
      <c r="G176" s="46">
        <f t="shared" si="103"/>
        <v>414.98299356571852</v>
      </c>
      <c r="H176" s="32"/>
      <c r="I176" s="50">
        <v>9231.7999999999993</v>
      </c>
      <c r="J176" s="50">
        <v>1614.66857</v>
      </c>
      <c r="K176" s="51">
        <f t="shared" si="104"/>
        <v>0.17490289759310212</v>
      </c>
      <c r="L176" s="50">
        <v>171.43256700000001</v>
      </c>
      <c r="M176" s="52">
        <f t="shared" si="105"/>
        <v>0.10617198487984442</v>
      </c>
      <c r="N176" s="53">
        <f t="shared" si="106"/>
        <v>2.8638918643501505E-2</v>
      </c>
      <c r="O176" s="50">
        <v>197.54781600000001</v>
      </c>
      <c r="P176" s="52">
        <f t="shared" si="107"/>
        <v>0.12234573687156121</v>
      </c>
      <c r="Q176" s="77">
        <f t="shared" si="108"/>
        <v>1245.688187</v>
      </c>
      <c r="R176" s="52">
        <f t="shared" si="109"/>
        <v>0.77148227824859439</v>
      </c>
      <c r="S176" s="27"/>
      <c r="T176" s="56">
        <v>388.08897899999999</v>
      </c>
      <c r="U176" s="59">
        <f t="shared" si="110"/>
        <v>0.24035209838759664</v>
      </c>
      <c r="V176" s="59"/>
      <c r="W176" s="58">
        <v>678.28415500000006</v>
      </c>
      <c r="X176" s="59">
        <f t="shared" si="111"/>
        <v>0.42007639685461895</v>
      </c>
      <c r="Y176" s="59"/>
      <c r="Z176" s="58">
        <v>491.43764900000002</v>
      </c>
      <c r="AA176" s="59">
        <f t="shared" si="112"/>
        <v>0.30435821823174525</v>
      </c>
      <c r="AB176" s="4"/>
      <c r="AC176" s="56">
        <v>130.10571400000001</v>
      </c>
      <c r="AD176" s="59">
        <f>AC176/T176</f>
        <v>0.33524712383033173</v>
      </c>
      <c r="AE176" s="61">
        <f t="shared" si="113"/>
        <v>257.98326499999996</v>
      </c>
      <c r="AF176" s="62">
        <f t="shared" si="121"/>
        <v>0.66475287616966816</v>
      </c>
      <c r="AG176" s="59"/>
      <c r="AH176" s="56">
        <v>41.239452</v>
      </c>
      <c r="AI176" s="59">
        <f t="shared" si="114"/>
        <v>6.0799668834958992E-2</v>
      </c>
      <c r="AJ176" s="63">
        <f t="shared" si="115"/>
        <v>637.04470300000003</v>
      </c>
      <c r="AK176" s="59">
        <f t="shared" si="116"/>
        <v>0.93920033116504098</v>
      </c>
      <c r="AL176" s="59"/>
      <c r="AM176" s="56">
        <v>8.7397000000000002E-2</v>
      </c>
      <c r="AN176" s="59">
        <f t="shared" si="117"/>
        <v>1.7783944754301881E-4</v>
      </c>
      <c r="AO176" s="63">
        <f t="shared" si="118"/>
        <v>491.35025200000001</v>
      </c>
      <c r="AP176" s="59">
        <f t="shared" si="119"/>
        <v>0.99982216055245698</v>
      </c>
      <c r="AQ176" s="4"/>
      <c r="AR176" s="65">
        <f t="shared" si="120"/>
        <v>171.43256300000002</v>
      </c>
      <c r="AS176" s="66">
        <v>0</v>
      </c>
      <c r="AT176" s="67">
        <f t="shared" si="99"/>
        <v>0.99999997666721052</v>
      </c>
      <c r="AU176" s="68">
        <f t="shared" si="100"/>
        <v>0</v>
      </c>
    </row>
    <row r="177" spans="1:47" x14ac:dyDescent="0.25">
      <c r="A177" t="s">
        <v>153</v>
      </c>
      <c r="B177" t="s">
        <v>95</v>
      </c>
      <c r="C177" s="48">
        <v>7934</v>
      </c>
      <c r="D177" s="48">
        <v>8693</v>
      </c>
      <c r="E177" s="44">
        <f t="shared" si="101"/>
        <v>759</v>
      </c>
      <c r="F177" s="45">
        <f t="shared" si="102"/>
        <v>9.5664229896647343E-2</v>
      </c>
      <c r="G177" s="46">
        <f t="shared" si="103"/>
        <v>902.97826757340169</v>
      </c>
      <c r="H177" s="32"/>
      <c r="I177" s="50">
        <v>6161.3</v>
      </c>
      <c r="J177" s="50">
        <v>227.806208</v>
      </c>
      <c r="K177" s="51">
        <f t="shared" si="104"/>
        <v>3.6973724376349146E-2</v>
      </c>
      <c r="L177" s="50">
        <v>0.33905800000000003</v>
      </c>
      <c r="M177" s="52">
        <f t="shared" si="105"/>
        <v>1.4883615463192295E-3</v>
      </c>
      <c r="N177" s="53">
        <f t="shared" si="106"/>
        <v>3.9003566087656737E-5</v>
      </c>
      <c r="O177" s="50">
        <v>87.667428999999998</v>
      </c>
      <c r="P177" s="52">
        <f t="shared" si="107"/>
        <v>0.38483336239897376</v>
      </c>
      <c r="Q177" s="77">
        <f t="shared" si="108"/>
        <v>139.79972100000001</v>
      </c>
      <c r="R177" s="52">
        <f t="shared" si="109"/>
        <v>0.61367827605470704</v>
      </c>
      <c r="S177" s="27"/>
      <c r="T177" s="56">
        <v>0</v>
      </c>
      <c r="U177" s="59">
        <f t="shared" si="110"/>
        <v>0</v>
      </c>
      <c r="V177" s="59"/>
      <c r="W177" s="58">
        <v>5.2966939999999996</v>
      </c>
      <c r="X177" s="59">
        <f t="shared" si="111"/>
        <v>2.3250876464262115E-2</v>
      </c>
      <c r="Y177" s="59"/>
      <c r="Z177" s="58">
        <v>35.164385000000003</v>
      </c>
      <c r="AA177" s="59">
        <f t="shared" si="112"/>
        <v>0.1543609601719019</v>
      </c>
      <c r="AB177" s="4"/>
      <c r="AC177" s="56">
        <v>0</v>
      </c>
      <c r="AD177" s="61" t="s">
        <v>177</v>
      </c>
      <c r="AE177" s="61">
        <f t="shared" si="113"/>
        <v>0</v>
      </c>
      <c r="AF177" s="62">
        <v>0</v>
      </c>
      <c r="AG177" s="61"/>
      <c r="AH177" s="56">
        <v>0</v>
      </c>
      <c r="AI177" s="59">
        <f t="shared" si="114"/>
        <v>0</v>
      </c>
      <c r="AJ177" s="63">
        <f t="shared" si="115"/>
        <v>5.2966939999999996</v>
      </c>
      <c r="AK177" s="59">
        <f t="shared" si="116"/>
        <v>1</v>
      </c>
      <c r="AL177" s="59"/>
      <c r="AM177" s="56">
        <v>0</v>
      </c>
      <c r="AN177" s="59">
        <f t="shared" si="117"/>
        <v>0</v>
      </c>
      <c r="AO177" s="63">
        <f t="shared" si="118"/>
        <v>35.164385000000003</v>
      </c>
      <c r="AP177" s="59">
        <f t="shared" si="119"/>
        <v>1</v>
      </c>
      <c r="AQ177" s="4"/>
      <c r="AR177" s="65">
        <f t="shared" si="120"/>
        <v>0</v>
      </c>
      <c r="AS177" s="66">
        <v>0.33905800000000003</v>
      </c>
      <c r="AT177" s="67">
        <f t="shared" si="99"/>
        <v>0</v>
      </c>
      <c r="AU177" s="68">
        <f t="shared" si="100"/>
        <v>1</v>
      </c>
    </row>
    <row r="178" spans="1:47" x14ac:dyDescent="0.25">
      <c r="A178" t="s">
        <v>154</v>
      </c>
      <c r="B178" t="s">
        <v>95</v>
      </c>
      <c r="C178" s="49">
        <v>360</v>
      </c>
      <c r="D178" s="49">
        <v>352</v>
      </c>
      <c r="E178" s="44">
        <f t="shared" si="101"/>
        <v>-8</v>
      </c>
      <c r="F178" s="45">
        <f t="shared" si="102"/>
        <v>-2.2222222222222223E-2</v>
      </c>
      <c r="G178" s="46">
        <f t="shared" si="103"/>
        <v>22.478098621061243</v>
      </c>
      <c r="H178" s="32"/>
      <c r="I178" s="50">
        <v>10022.200000000001</v>
      </c>
      <c r="J178" s="50">
        <v>9506.9233139999997</v>
      </c>
      <c r="K178" s="51">
        <f t="shared" si="104"/>
        <v>0.94858646943784786</v>
      </c>
      <c r="L178" s="50">
        <v>3774.9016959999999</v>
      </c>
      <c r="M178" s="52">
        <f t="shared" si="105"/>
        <v>0.39706870154732798</v>
      </c>
      <c r="N178" s="53">
        <f t="shared" si="106"/>
        <v>10.724152545454546</v>
      </c>
      <c r="O178" s="50">
        <v>13.121295999999999</v>
      </c>
      <c r="P178" s="52">
        <f t="shared" si="107"/>
        <v>1.3801832166540605E-3</v>
      </c>
      <c r="Q178" s="77">
        <f t="shared" si="108"/>
        <v>5718.9003219999995</v>
      </c>
      <c r="R178" s="52">
        <f t="shared" si="109"/>
        <v>0.60155111523601801</v>
      </c>
      <c r="S178" s="27"/>
      <c r="T178" s="56">
        <v>0</v>
      </c>
      <c r="U178" s="59">
        <f t="shared" si="110"/>
        <v>0</v>
      </c>
      <c r="V178" s="59"/>
      <c r="W178" s="58">
        <v>2586.556998</v>
      </c>
      <c r="X178" s="59">
        <f t="shared" si="111"/>
        <v>0.27207088061718221</v>
      </c>
      <c r="Y178" s="59"/>
      <c r="Z178" s="58">
        <v>2758.8254830000001</v>
      </c>
      <c r="AA178" s="59">
        <f t="shared" si="112"/>
        <v>0.2901911998109129</v>
      </c>
      <c r="AB178" s="4"/>
      <c r="AC178" s="56">
        <v>0</v>
      </c>
      <c r="AD178" s="61" t="s">
        <v>177</v>
      </c>
      <c r="AE178" s="61">
        <f t="shared" si="113"/>
        <v>0</v>
      </c>
      <c r="AF178" s="62">
        <v>0</v>
      </c>
      <c r="AG178" s="61"/>
      <c r="AH178" s="56">
        <v>1174.4650260000001</v>
      </c>
      <c r="AI178" s="59">
        <f t="shared" si="114"/>
        <v>0.45406500877735539</v>
      </c>
      <c r="AJ178" s="63">
        <f t="shared" si="115"/>
        <v>1412.0919719999999</v>
      </c>
      <c r="AK178" s="59">
        <f t="shared" si="116"/>
        <v>0.54593499122264455</v>
      </c>
      <c r="AL178" s="59"/>
      <c r="AM178" s="56">
        <v>1036.2742949999999</v>
      </c>
      <c r="AN178" s="59">
        <f t="shared" si="117"/>
        <v>0.37562154670005993</v>
      </c>
      <c r="AO178" s="63">
        <f t="shared" si="118"/>
        <v>1722.5511880000001</v>
      </c>
      <c r="AP178" s="59">
        <f t="shared" si="119"/>
        <v>0.62437845329994002</v>
      </c>
      <c r="AQ178" s="4"/>
      <c r="AR178" s="65">
        <f t="shared" si="120"/>
        <v>2210.739321</v>
      </c>
      <c r="AS178" s="66">
        <v>1564.162384</v>
      </c>
      <c r="AT178" s="67">
        <f t="shared" si="99"/>
        <v>0.58564156077032847</v>
      </c>
      <c r="AU178" s="68">
        <f t="shared" si="100"/>
        <v>0.41435844161383956</v>
      </c>
    </row>
    <row r="179" spans="1:47" x14ac:dyDescent="0.25">
      <c r="A179" t="s">
        <v>155</v>
      </c>
      <c r="B179" t="s">
        <v>95</v>
      </c>
      <c r="C179" s="49">
        <v>844</v>
      </c>
      <c r="D179" s="49">
        <v>814</v>
      </c>
      <c r="E179" s="44">
        <f t="shared" si="101"/>
        <v>-30</v>
      </c>
      <c r="F179" s="45">
        <f t="shared" si="102"/>
        <v>-3.5545023696682464E-2</v>
      </c>
      <c r="G179" s="46">
        <f t="shared" si="103"/>
        <v>101.22410912058444</v>
      </c>
      <c r="H179" s="32"/>
      <c r="I179" s="50">
        <v>5146.6000000000004</v>
      </c>
      <c r="J179" s="50">
        <v>5138.0055039999997</v>
      </c>
      <c r="K179" s="51">
        <f t="shared" si="104"/>
        <v>0.99833006334278929</v>
      </c>
      <c r="L179" s="50">
        <v>292.80583799999999</v>
      </c>
      <c r="M179" s="52">
        <f t="shared" si="105"/>
        <v>5.6988229726894435E-2</v>
      </c>
      <c r="N179" s="53">
        <f t="shared" si="106"/>
        <v>0.35971233169533168</v>
      </c>
      <c r="O179" s="50">
        <v>181.529495</v>
      </c>
      <c r="P179" s="52">
        <f t="shared" si="107"/>
        <v>3.5330731907289137E-2</v>
      </c>
      <c r="Q179" s="77">
        <f t="shared" si="108"/>
        <v>4663.6701709999998</v>
      </c>
      <c r="R179" s="52">
        <f t="shared" si="109"/>
        <v>0.90768103836581648</v>
      </c>
      <c r="S179" s="27"/>
      <c r="T179" s="56">
        <v>2720.139142</v>
      </c>
      <c r="U179" s="59">
        <f t="shared" si="110"/>
        <v>0.5294153811011566</v>
      </c>
      <c r="V179" s="59"/>
      <c r="W179" s="58">
        <v>1491.8192160000001</v>
      </c>
      <c r="X179" s="59">
        <f t="shared" si="111"/>
        <v>0.29034986724685302</v>
      </c>
      <c r="Y179" s="59"/>
      <c r="Z179" s="58">
        <v>653.80916400000001</v>
      </c>
      <c r="AA179" s="59">
        <f t="shared" si="112"/>
        <v>0.12724960366254992</v>
      </c>
      <c r="AB179" s="4"/>
      <c r="AC179" s="56">
        <v>120.050955</v>
      </c>
      <c r="AD179" s="59">
        <f>AC179/T179</f>
        <v>4.413412282716235E-2</v>
      </c>
      <c r="AE179" s="61">
        <f t="shared" si="113"/>
        <v>2600.0881869999998</v>
      </c>
      <c r="AF179" s="62">
        <f t="shared" si="121"/>
        <v>0.95586587717283755</v>
      </c>
      <c r="AG179" s="59"/>
      <c r="AH179" s="56">
        <v>156.34828099999999</v>
      </c>
      <c r="AI179" s="59">
        <f t="shared" si="114"/>
        <v>0.10480377201415535</v>
      </c>
      <c r="AJ179" s="63">
        <f t="shared" si="115"/>
        <v>1335.4709350000001</v>
      </c>
      <c r="AK179" s="59">
        <f t="shared" si="116"/>
        <v>0.89519622798584464</v>
      </c>
      <c r="AL179" s="59"/>
      <c r="AM179" s="56">
        <v>9.6254240000000006</v>
      </c>
      <c r="AN179" s="59">
        <f t="shared" si="117"/>
        <v>1.4722069573194298E-2</v>
      </c>
      <c r="AO179" s="63">
        <f t="shared" si="118"/>
        <v>644.18374000000006</v>
      </c>
      <c r="AP179" s="59">
        <f t="shared" si="119"/>
        <v>0.98527793042680578</v>
      </c>
      <c r="AQ179" s="4"/>
      <c r="AR179" s="65">
        <f t="shared" si="120"/>
        <v>286.02465999999998</v>
      </c>
      <c r="AS179" s="66">
        <v>6.7811690000000002</v>
      </c>
      <c r="AT179" s="67">
        <f t="shared" si="99"/>
        <v>0.97684070083329411</v>
      </c>
      <c r="AU179" s="68">
        <f t="shared" si="100"/>
        <v>2.3159268429613758E-2</v>
      </c>
    </row>
    <row r="180" spans="1:47" x14ac:dyDescent="0.25">
      <c r="A180" t="s">
        <v>171</v>
      </c>
      <c r="B180" t="s">
        <v>95</v>
      </c>
      <c r="C180" s="48">
        <v>3626</v>
      </c>
      <c r="D180" s="48">
        <v>3991</v>
      </c>
      <c r="E180" s="44">
        <f t="shared" si="101"/>
        <v>365</v>
      </c>
      <c r="F180" s="45">
        <f t="shared" si="102"/>
        <v>0.10066188637617209</v>
      </c>
      <c r="G180" s="46">
        <f t="shared" si="103"/>
        <v>77.923535943963785</v>
      </c>
      <c r="H180" s="32"/>
      <c r="I180" s="50">
        <v>32778.800000000003</v>
      </c>
      <c r="J180" s="50">
        <v>18.884689999999999</v>
      </c>
      <c r="K180" s="51">
        <f t="shared" si="104"/>
        <v>5.7612511745396412E-4</v>
      </c>
      <c r="L180" s="50">
        <v>0</v>
      </c>
      <c r="M180" s="52">
        <f t="shared" si="105"/>
        <v>0</v>
      </c>
      <c r="N180" s="53">
        <f t="shared" si="106"/>
        <v>0</v>
      </c>
      <c r="O180" s="50">
        <v>0</v>
      </c>
      <c r="P180" s="52">
        <f t="shared" si="107"/>
        <v>0</v>
      </c>
      <c r="Q180" s="77">
        <f t="shared" si="108"/>
        <v>18.884689999999999</v>
      </c>
      <c r="R180" s="52">
        <f t="shared" si="109"/>
        <v>1</v>
      </c>
      <c r="S180" s="27"/>
      <c r="T180" s="56">
        <v>0</v>
      </c>
      <c r="U180" s="59">
        <f t="shared" si="110"/>
        <v>0</v>
      </c>
      <c r="V180" s="59"/>
      <c r="W180" s="58">
        <v>18.884689999999999</v>
      </c>
      <c r="X180" s="59">
        <f t="shared" si="111"/>
        <v>1</v>
      </c>
      <c r="Y180" s="59"/>
      <c r="Z180" s="58">
        <v>0</v>
      </c>
      <c r="AA180" s="59">
        <f t="shared" si="112"/>
        <v>0</v>
      </c>
      <c r="AB180" s="4"/>
      <c r="AC180" s="56">
        <v>0</v>
      </c>
      <c r="AD180" s="61" t="s">
        <v>177</v>
      </c>
      <c r="AE180" s="61">
        <f t="shared" si="113"/>
        <v>0</v>
      </c>
      <c r="AF180" s="62">
        <v>0</v>
      </c>
      <c r="AG180" s="61"/>
      <c r="AH180" s="56">
        <v>0</v>
      </c>
      <c r="AI180" s="59">
        <f t="shared" si="114"/>
        <v>0</v>
      </c>
      <c r="AJ180" s="63">
        <f t="shared" si="115"/>
        <v>18.884689999999999</v>
      </c>
      <c r="AK180" s="59">
        <f t="shared" si="116"/>
        <v>1</v>
      </c>
      <c r="AL180" s="59"/>
      <c r="AM180" s="56">
        <v>0</v>
      </c>
      <c r="AN180" s="61" t="s">
        <v>177</v>
      </c>
      <c r="AO180" s="63">
        <f t="shared" si="118"/>
        <v>0</v>
      </c>
      <c r="AP180" s="59">
        <v>0</v>
      </c>
      <c r="AQ180" s="7"/>
      <c r="AR180" s="65">
        <f t="shared" si="120"/>
        <v>0</v>
      </c>
      <c r="AS180" s="66">
        <v>0</v>
      </c>
      <c r="AT180" s="67">
        <v>0</v>
      </c>
      <c r="AU180" s="68">
        <v>0</v>
      </c>
    </row>
    <row r="181" spans="1:47" x14ac:dyDescent="0.25">
      <c r="A181" t="s">
        <v>156</v>
      </c>
      <c r="B181" t="s">
        <v>95</v>
      </c>
      <c r="C181" s="48">
        <v>1544</v>
      </c>
      <c r="D181" s="48">
        <v>1837</v>
      </c>
      <c r="E181" s="44">
        <f t="shared" si="101"/>
        <v>293</v>
      </c>
      <c r="F181" s="45">
        <f t="shared" si="102"/>
        <v>0.18976683937823835</v>
      </c>
      <c r="G181" s="46">
        <f t="shared" si="103"/>
        <v>42.390065909975917</v>
      </c>
      <c r="H181" s="32"/>
      <c r="I181" s="50">
        <v>27734.799999999999</v>
      </c>
      <c r="J181" s="50">
        <v>7323.7796040000003</v>
      </c>
      <c r="K181" s="51">
        <f t="shared" si="104"/>
        <v>0.26406462653417367</v>
      </c>
      <c r="L181" s="50">
        <v>753.09264099999996</v>
      </c>
      <c r="M181" s="52">
        <f t="shared" si="105"/>
        <v>0.10282841397748865</v>
      </c>
      <c r="N181" s="53">
        <f t="shared" si="106"/>
        <v>0.40995788840500813</v>
      </c>
      <c r="O181" s="50">
        <v>277.89767000000001</v>
      </c>
      <c r="P181" s="52">
        <f t="shared" si="107"/>
        <v>3.7944570293762213E-2</v>
      </c>
      <c r="Q181" s="77">
        <f t="shared" si="108"/>
        <v>6292.7892929999998</v>
      </c>
      <c r="R181" s="52">
        <f t="shared" si="109"/>
        <v>0.85922701572874904</v>
      </c>
      <c r="S181" s="27"/>
      <c r="T181" s="56">
        <v>0</v>
      </c>
      <c r="U181" s="59">
        <f t="shared" si="110"/>
        <v>0</v>
      </c>
      <c r="V181" s="59"/>
      <c r="W181" s="58">
        <v>1462.5082649999999</v>
      </c>
      <c r="X181" s="59">
        <f t="shared" si="111"/>
        <v>0.19969310166040871</v>
      </c>
      <c r="Y181" s="59"/>
      <c r="Z181" s="58">
        <v>2561.0407949999999</v>
      </c>
      <c r="AA181" s="59">
        <f t="shared" si="112"/>
        <v>0.34968840318477717</v>
      </c>
      <c r="AB181" s="4"/>
      <c r="AC181" s="56">
        <v>0</v>
      </c>
      <c r="AD181" s="61" t="s">
        <v>177</v>
      </c>
      <c r="AE181" s="61">
        <f t="shared" si="113"/>
        <v>0</v>
      </c>
      <c r="AF181" s="62">
        <v>0</v>
      </c>
      <c r="AG181" s="61"/>
      <c r="AH181" s="56">
        <v>244.67183600000001</v>
      </c>
      <c r="AI181" s="59">
        <f t="shared" si="114"/>
        <v>0.16729603644325389</v>
      </c>
      <c r="AJ181" s="63">
        <f t="shared" si="115"/>
        <v>1217.836429</v>
      </c>
      <c r="AK181" s="59">
        <f t="shared" si="116"/>
        <v>0.83270396355674614</v>
      </c>
      <c r="AL181" s="59"/>
      <c r="AM181" s="56">
        <v>236.507328</v>
      </c>
      <c r="AN181" s="59">
        <f t="shared" ref="AN181:AN187" si="122">AM181/Z181</f>
        <v>9.2348129893807501E-2</v>
      </c>
      <c r="AO181" s="63">
        <f t="shared" si="118"/>
        <v>2324.5334669999997</v>
      </c>
      <c r="AP181" s="59">
        <f t="shared" si="119"/>
        <v>0.90765187010619242</v>
      </c>
      <c r="AQ181" s="4"/>
      <c r="AR181" s="65">
        <f t="shared" si="120"/>
        <v>481.17916400000001</v>
      </c>
      <c r="AS181" s="66">
        <v>271.91346399999998</v>
      </c>
      <c r="AT181" s="67">
        <f t="shared" ref="AT181:AT187" si="123">AR181/L181</f>
        <v>0.63893754606480091</v>
      </c>
      <c r="AU181" s="68">
        <f t="shared" ref="AU181:AU187" si="124">AS181/L181</f>
        <v>0.36106243667304672</v>
      </c>
    </row>
    <row r="182" spans="1:47" x14ac:dyDescent="0.25">
      <c r="A182" t="s">
        <v>157</v>
      </c>
      <c r="B182" t="s">
        <v>95</v>
      </c>
      <c r="C182" s="48">
        <v>1297</v>
      </c>
      <c r="D182" s="48">
        <v>1366</v>
      </c>
      <c r="E182" s="44">
        <f t="shared" si="101"/>
        <v>69</v>
      </c>
      <c r="F182" s="45">
        <f t="shared" si="102"/>
        <v>5.319969159599075E-2</v>
      </c>
      <c r="G182" s="46">
        <f t="shared" si="103"/>
        <v>60.789208357959872</v>
      </c>
      <c r="H182" s="32"/>
      <c r="I182" s="50">
        <v>14381.5</v>
      </c>
      <c r="J182" s="50">
        <v>14381.549536</v>
      </c>
      <c r="K182" s="51">
        <f t="shared" si="104"/>
        <v>1.0000034444251296</v>
      </c>
      <c r="L182" s="50">
        <v>2997.469881</v>
      </c>
      <c r="M182" s="52">
        <f t="shared" si="105"/>
        <v>0.20842468146403217</v>
      </c>
      <c r="N182" s="53">
        <f t="shared" si="106"/>
        <v>2.1943410549048314</v>
      </c>
      <c r="O182" s="50">
        <v>188.499269</v>
      </c>
      <c r="P182" s="52">
        <f t="shared" si="107"/>
        <v>1.3107020806634727E-2</v>
      </c>
      <c r="Q182" s="77">
        <f t="shared" si="108"/>
        <v>11195.580386000001</v>
      </c>
      <c r="R182" s="52">
        <f t="shared" si="109"/>
        <v>0.77846829772933313</v>
      </c>
      <c r="S182" s="27"/>
      <c r="T182" s="56">
        <v>847.78552300000001</v>
      </c>
      <c r="U182" s="59">
        <f t="shared" si="110"/>
        <v>5.8949525631978465E-2</v>
      </c>
      <c r="V182" s="59"/>
      <c r="W182" s="58">
        <v>2798.762725</v>
      </c>
      <c r="X182" s="59">
        <f t="shared" si="111"/>
        <v>0.19460787017380266</v>
      </c>
      <c r="Y182" s="59"/>
      <c r="Z182" s="58">
        <v>2404.3719070000002</v>
      </c>
      <c r="AA182" s="59">
        <f t="shared" si="112"/>
        <v>0.16718448182383677</v>
      </c>
      <c r="AB182" s="4"/>
      <c r="AC182" s="56">
        <v>7.0800200000000002</v>
      </c>
      <c r="AD182" s="59">
        <f t="shared" ref="AD182:AD193" si="125">AC182/T182</f>
        <v>8.3511923805285361E-3</v>
      </c>
      <c r="AE182" s="61">
        <f t="shared" si="113"/>
        <v>840.70550300000002</v>
      </c>
      <c r="AF182" s="62">
        <f t="shared" si="121"/>
        <v>0.9916488076194715</v>
      </c>
      <c r="AG182" s="59"/>
      <c r="AH182" s="56">
        <v>309.06397099999998</v>
      </c>
      <c r="AI182" s="59">
        <f t="shared" si="114"/>
        <v>0.11042878634879631</v>
      </c>
      <c r="AJ182" s="63">
        <f t="shared" si="115"/>
        <v>2489.698754</v>
      </c>
      <c r="AK182" s="59">
        <f t="shared" si="116"/>
        <v>0.88957121365120362</v>
      </c>
      <c r="AL182" s="59"/>
      <c r="AM182" s="56">
        <v>676.64671599999997</v>
      </c>
      <c r="AN182" s="59">
        <f t="shared" si="122"/>
        <v>0.28142348279400353</v>
      </c>
      <c r="AO182" s="63">
        <f t="shared" si="118"/>
        <v>1727.7251910000002</v>
      </c>
      <c r="AP182" s="59">
        <f t="shared" si="119"/>
        <v>0.71857651720599647</v>
      </c>
      <c r="AQ182" s="4"/>
      <c r="AR182" s="65">
        <f t="shared" si="120"/>
        <v>992.79070699999988</v>
      </c>
      <c r="AS182" s="66">
        <v>2004.679157</v>
      </c>
      <c r="AT182" s="67">
        <f t="shared" si="123"/>
        <v>0.33120956887439695</v>
      </c>
      <c r="AU182" s="68">
        <f t="shared" si="124"/>
        <v>0.66879042545415324</v>
      </c>
    </row>
    <row r="183" spans="1:47" x14ac:dyDescent="0.25">
      <c r="A183" t="s">
        <v>158</v>
      </c>
      <c r="B183" t="s">
        <v>95</v>
      </c>
      <c r="C183" s="48">
        <v>2760</v>
      </c>
      <c r="D183" s="48">
        <v>2833</v>
      </c>
      <c r="E183" s="44">
        <f t="shared" si="101"/>
        <v>73</v>
      </c>
      <c r="F183" s="45">
        <f t="shared" si="102"/>
        <v>2.6449275362318839E-2</v>
      </c>
      <c r="G183" s="46">
        <f t="shared" si="103"/>
        <v>51.070925581657377</v>
      </c>
      <c r="H183" s="32"/>
      <c r="I183" s="50">
        <v>35502</v>
      </c>
      <c r="J183" s="50">
        <v>27761.758447</v>
      </c>
      <c r="K183" s="51">
        <f t="shared" si="104"/>
        <v>0.78197730964452705</v>
      </c>
      <c r="L183" s="50">
        <v>7169.996427</v>
      </c>
      <c r="M183" s="52">
        <f t="shared" si="105"/>
        <v>0.25826881394016332</v>
      </c>
      <c r="N183" s="53">
        <f t="shared" si="106"/>
        <v>2.5308847253794564</v>
      </c>
      <c r="O183" s="50">
        <v>618.82344799999998</v>
      </c>
      <c r="P183" s="52">
        <f t="shared" si="107"/>
        <v>2.2290498967541858E-2</v>
      </c>
      <c r="Q183" s="77">
        <f t="shared" si="108"/>
        <v>19972.938571999999</v>
      </c>
      <c r="R183" s="52">
        <f t="shared" si="109"/>
        <v>0.71944068709229481</v>
      </c>
      <c r="S183" s="27"/>
      <c r="T183" s="56">
        <v>3199.525592</v>
      </c>
      <c r="U183" s="59">
        <f t="shared" si="110"/>
        <v>0.11524938516082175</v>
      </c>
      <c r="V183" s="59"/>
      <c r="W183" s="58">
        <v>12114.764247999999</v>
      </c>
      <c r="X183" s="59">
        <f t="shared" si="111"/>
        <v>0.43638317331837273</v>
      </c>
      <c r="Y183" s="59"/>
      <c r="Z183" s="58">
        <v>9938.32431</v>
      </c>
      <c r="AA183" s="59">
        <f t="shared" si="112"/>
        <v>0.35798612429300053</v>
      </c>
      <c r="AB183" s="4"/>
      <c r="AC183" s="56">
        <v>635.95768999999996</v>
      </c>
      <c r="AD183" s="59">
        <f t="shared" si="125"/>
        <v>0.19876624571784327</v>
      </c>
      <c r="AE183" s="61">
        <f t="shared" si="113"/>
        <v>2563.5679019999998</v>
      </c>
      <c r="AF183" s="62">
        <f t="shared" si="121"/>
        <v>0.80123375428215671</v>
      </c>
      <c r="AG183" s="59"/>
      <c r="AH183" s="56">
        <v>3870.0636220000001</v>
      </c>
      <c r="AI183" s="59">
        <f t="shared" si="114"/>
        <v>0.31945018019140575</v>
      </c>
      <c r="AJ183" s="63">
        <f t="shared" si="115"/>
        <v>8244.7006259999998</v>
      </c>
      <c r="AK183" s="59">
        <f t="shared" si="116"/>
        <v>0.6805498198085943</v>
      </c>
      <c r="AL183" s="59"/>
      <c r="AM183" s="56">
        <v>1848.050806</v>
      </c>
      <c r="AN183" s="59">
        <f t="shared" si="122"/>
        <v>0.18595195209523205</v>
      </c>
      <c r="AO183" s="63">
        <f t="shared" si="118"/>
        <v>8090.2735039999998</v>
      </c>
      <c r="AP183" s="59">
        <f t="shared" si="119"/>
        <v>0.81404804790476792</v>
      </c>
      <c r="AQ183" s="4"/>
      <c r="AR183" s="65">
        <f t="shared" si="120"/>
        <v>6354.072118</v>
      </c>
      <c r="AS183" s="66">
        <v>815.92431399999998</v>
      </c>
      <c r="AT183" s="67">
        <f t="shared" si="123"/>
        <v>0.8862029685360121</v>
      </c>
      <c r="AU183" s="68">
        <f t="shared" si="124"/>
        <v>0.11379703216133834</v>
      </c>
    </row>
    <row r="184" spans="1:47" x14ac:dyDescent="0.25">
      <c r="A184" t="s">
        <v>159</v>
      </c>
      <c r="B184" t="s">
        <v>95</v>
      </c>
      <c r="C184" s="48">
        <v>7776</v>
      </c>
      <c r="D184" s="48">
        <v>8785</v>
      </c>
      <c r="E184" s="44">
        <f t="shared" si="101"/>
        <v>1009</v>
      </c>
      <c r="F184" s="45">
        <f t="shared" si="102"/>
        <v>0.1297582304526749</v>
      </c>
      <c r="G184" s="46">
        <f t="shared" si="103"/>
        <v>146.17494507780103</v>
      </c>
      <c r="H184" s="32"/>
      <c r="I184" s="50">
        <v>38463.5</v>
      </c>
      <c r="J184" s="50">
        <v>38463.643277000003</v>
      </c>
      <c r="K184" s="51">
        <f t="shared" si="104"/>
        <v>1.0000037250120244</v>
      </c>
      <c r="L184" s="50">
        <v>7377.6671050000004</v>
      </c>
      <c r="M184" s="52">
        <f t="shared" si="105"/>
        <v>0.19180884795205044</v>
      </c>
      <c r="N184" s="53">
        <f t="shared" si="106"/>
        <v>0.83980274388161646</v>
      </c>
      <c r="O184" s="50">
        <v>672.15160400000002</v>
      </c>
      <c r="P184" s="52">
        <f t="shared" si="107"/>
        <v>1.7474985381895028E-2</v>
      </c>
      <c r="Q184" s="77">
        <f t="shared" si="108"/>
        <v>30413.824568000004</v>
      </c>
      <c r="R184" s="52">
        <f t="shared" si="109"/>
        <v>0.7907161666660546</v>
      </c>
      <c r="S184" s="27"/>
      <c r="T184" s="56">
        <v>2002.3902880000001</v>
      </c>
      <c r="U184" s="59">
        <f t="shared" si="110"/>
        <v>5.2059298532371838E-2</v>
      </c>
      <c r="V184" s="59"/>
      <c r="W184" s="58">
        <v>8425.1871749999991</v>
      </c>
      <c r="X184" s="59">
        <f t="shared" si="111"/>
        <v>0.21904287938417899</v>
      </c>
      <c r="Y184" s="59"/>
      <c r="Z184" s="58">
        <v>15937.915686</v>
      </c>
      <c r="AA184" s="59">
        <f t="shared" si="112"/>
        <v>0.41436313172991468</v>
      </c>
      <c r="AB184" s="4"/>
      <c r="AC184" s="56">
        <v>756.88537799999995</v>
      </c>
      <c r="AD184" s="59">
        <f t="shared" si="125"/>
        <v>0.37799093540150047</v>
      </c>
      <c r="AE184" s="61">
        <f t="shared" si="113"/>
        <v>1245.5049100000001</v>
      </c>
      <c r="AF184" s="62">
        <f t="shared" si="121"/>
        <v>0.62200906459849958</v>
      </c>
      <c r="AG184" s="59"/>
      <c r="AH184" s="56">
        <v>2738.0806830000001</v>
      </c>
      <c r="AI184" s="59">
        <f t="shared" si="114"/>
        <v>0.3249875196986351</v>
      </c>
      <c r="AJ184" s="63">
        <f t="shared" si="115"/>
        <v>5687.106491999999</v>
      </c>
      <c r="AK184" s="59">
        <f t="shared" si="116"/>
        <v>0.67501248030136485</v>
      </c>
      <c r="AL184" s="59"/>
      <c r="AM184" s="56">
        <v>2127.682683</v>
      </c>
      <c r="AN184" s="59">
        <f t="shared" si="122"/>
        <v>0.13349817660718172</v>
      </c>
      <c r="AO184" s="63">
        <f t="shared" si="118"/>
        <v>13810.233003000001</v>
      </c>
      <c r="AP184" s="59">
        <f t="shared" si="119"/>
        <v>0.86650182339281834</v>
      </c>
      <c r="AQ184" s="4"/>
      <c r="AR184" s="65">
        <f t="shared" si="120"/>
        <v>5622.6487440000001</v>
      </c>
      <c r="AS184" s="66">
        <v>1755.018382</v>
      </c>
      <c r="AT184" s="67">
        <f t="shared" si="123"/>
        <v>0.76211743685065603</v>
      </c>
      <c r="AU184" s="68">
        <f t="shared" si="124"/>
        <v>0.23788256599577218</v>
      </c>
    </row>
    <row r="185" spans="1:47" x14ac:dyDescent="0.25">
      <c r="A185" t="s">
        <v>160</v>
      </c>
      <c r="B185" t="s">
        <v>95</v>
      </c>
      <c r="C185" s="48">
        <v>1579</v>
      </c>
      <c r="D185" s="48">
        <v>1872</v>
      </c>
      <c r="E185" s="44">
        <f t="shared" si="101"/>
        <v>293</v>
      </c>
      <c r="F185" s="45">
        <f t="shared" si="102"/>
        <v>0.18556048131728942</v>
      </c>
      <c r="G185" s="46">
        <f t="shared" si="103"/>
        <v>65.02187150625754</v>
      </c>
      <c r="H185" s="32"/>
      <c r="I185" s="50">
        <v>18425.8</v>
      </c>
      <c r="J185" s="50">
        <v>18425.847416000001</v>
      </c>
      <c r="K185" s="51">
        <f t="shared" si="104"/>
        <v>1.0000025733482401</v>
      </c>
      <c r="L185" s="50">
        <v>4027.3178320000002</v>
      </c>
      <c r="M185" s="52">
        <f t="shared" si="105"/>
        <v>0.21856893423001522</v>
      </c>
      <c r="N185" s="53">
        <f t="shared" si="106"/>
        <v>2.1513449957264958</v>
      </c>
      <c r="O185" s="50">
        <v>91.270994999999999</v>
      </c>
      <c r="P185" s="52">
        <f t="shared" si="107"/>
        <v>4.9534218394072472E-3</v>
      </c>
      <c r="Q185" s="77">
        <f t="shared" si="108"/>
        <v>14307.258589000001</v>
      </c>
      <c r="R185" s="52">
        <f t="shared" si="109"/>
        <v>0.77647764393057761</v>
      </c>
      <c r="S185" s="27"/>
      <c r="T185" s="56">
        <v>5212.4362000000001</v>
      </c>
      <c r="U185" s="59">
        <f t="shared" si="110"/>
        <v>0.28288719006072982</v>
      </c>
      <c r="V185" s="59"/>
      <c r="W185" s="58">
        <v>7100.0415739999999</v>
      </c>
      <c r="X185" s="59">
        <f t="shared" si="111"/>
        <v>0.38533053127503442</v>
      </c>
      <c r="Y185" s="59"/>
      <c r="Z185" s="58">
        <v>5400.1473400000004</v>
      </c>
      <c r="AA185" s="59">
        <f t="shared" si="112"/>
        <v>0.29307457171879148</v>
      </c>
      <c r="AB185" s="4"/>
      <c r="AC185" s="56">
        <v>1821.599547</v>
      </c>
      <c r="AD185" s="59">
        <f t="shared" si="125"/>
        <v>0.34947181646079428</v>
      </c>
      <c r="AE185" s="61">
        <f t="shared" si="113"/>
        <v>3390.8366530000003</v>
      </c>
      <c r="AF185" s="62">
        <f t="shared" si="121"/>
        <v>0.65052818353920572</v>
      </c>
      <c r="AG185" s="59"/>
      <c r="AH185" s="56">
        <v>1544.322396</v>
      </c>
      <c r="AI185" s="59">
        <f t="shared" si="114"/>
        <v>0.21750892299775146</v>
      </c>
      <c r="AJ185" s="63">
        <f t="shared" si="115"/>
        <v>5555.7191779999994</v>
      </c>
      <c r="AK185" s="59">
        <f t="shared" si="116"/>
        <v>0.78249107700224851</v>
      </c>
      <c r="AL185" s="59"/>
      <c r="AM185" s="56">
        <v>618.86422500000003</v>
      </c>
      <c r="AN185" s="59">
        <f t="shared" si="122"/>
        <v>0.11460135919180309</v>
      </c>
      <c r="AO185" s="63">
        <f t="shared" si="118"/>
        <v>4781.2831150000002</v>
      </c>
      <c r="AP185" s="59">
        <f t="shared" si="119"/>
        <v>0.88539864080819686</v>
      </c>
      <c r="AQ185" s="4"/>
      <c r="AR185" s="65">
        <f t="shared" si="120"/>
        <v>3984.7861680000005</v>
      </c>
      <c r="AS185" s="66">
        <v>42.531751999999997</v>
      </c>
      <c r="AT185" s="67">
        <f t="shared" si="123"/>
        <v>0.98943920848211819</v>
      </c>
      <c r="AU185" s="68">
        <f t="shared" si="124"/>
        <v>1.0560813368652945E-2</v>
      </c>
    </row>
    <row r="186" spans="1:47" x14ac:dyDescent="0.25">
      <c r="A186" t="s">
        <v>161</v>
      </c>
      <c r="B186" t="s">
        <v>95</v>
      </c>
      <c r="C186" s="48">
        <v>3743</v>
      </c>
      <c r="D186" s="48">
        <v>3677</v>
      </c>
      <c r="E186" s="44">
        <f t="shared" si="101"/>
        <v>-66</v>
      </c>
      <c r="F186" s="45">
        <f t="shared" si="102"/>
        <v>-1.7632914774245258E-2</v>
      </c>
      <c r="G186" s="46">
        <f t="shared" si="103"/>
        <v>143.08001921287993</v>
      </c>
      <c r="H186" s="32"/>
      <c r="I186" s="50">
        <v>16447.3</v>
      </c>
      <c r="J186" s="50">
        <v>16447.337286999998</v>
      </c>
      <c r="K186" s="51">
        <f t="shared" si="104"/>
        <v>1.0000022670590309</v>
      </c>
      <c r="L186" s="50">
        <v>2741.0991039999999</v>
      </c>
      <c r="M186" s="52">
        <f t="shared" si="105"/>
        <v>0.16665914100068763</v>
      </c>
      <c r="N186" s="53">
        <f t="shared" si="106"/>
        <v>0.74547160837639381</v>
      </c>
      <c r="O186" s="50">
        <v>516.10833200000002</v>
      </c>
      <c r="P186" s="52">
        <f t="shared" si="107"/>
        <v>3.1379445985334833E-2</v>
      </c>
      <c r="Q186" s="77">
        <f t="shared" si="108"/>
        <v>13190.129850999998</v>
      </c>
      <c r="R186" s="52">
        <f t="shared" si="109"/>
        <v>0.8019614130139775</v>
      </c>
      <c r="S186" s="27"/>
      <c r="T186" s="56">
        <v>111.16731900000001</v>
      </c>
      <c r="U186" s="59">
        <f t="shared" si="110"/>
        <v>6.7589857896248554E-3</v>
      </c>
      <c r="V186" s="59"/>
      <c r="W186" s="58">
        <v>3111.5670530000002</v>
      </c>
      <c r="X186" s="59">
        <f t="shared" si="111"/>
        <v>0.18918363493763746</v>
      </c>
      <c r="Y186" s="59"/>
      <c r="Z186" s="58">
        <v>5963.3942239999997</v>
      </c>
      <c r="AA186" s="59">
        <f t="shared" si="112"/>
        <v>0.36257505515579569</v>
      </c>
      <c r="AB186" s="4"/>
      <c r="AC186" s="56">
        <v>68.518185000000003</v>
      </c>
      <c r="AD186" s="59">
        <f t="shared" si="125"/>
        <v>0.61635187046293705</v>
      </c>
      <c r="AE186" s="61">
        <f t="shared" si="113"/>
        <v>42.649134000000004</v>
      </c>
      <c r="AF186" s="62">
        <f t="shared" si="121"/>
        <v>0.38364812953706295</v>
      </c>
      <c r="AG186" s="59"/>
      <c r="AH186" s="56">
        <v>1044.1489329999999</v>
      </c>
      <c r="AI186" s="59">
        <f t="shared" si="114"/>
        <v>0.33557012116878199</v>
      </c>
      <c r="AJ186" s="63">
        <f t="shared" si="115"/>
        <v>2067.4181200000003</v>
      </c>
      <c r="AK186" s="59">
        <f t="shared" si="116"/>
        <v>0.66442987883121807</v>
      </c>
      <c r="AL186" s="59"/>
      <c r="AM186" s="56">
        <v>1216.217433</v>
      </c>
      <c r="AN186" s="59">
        <f t="shared" si="122"/>
        <v>0.20394717962888781</v>
      </c>
      <c r="AO186" s="63">
        <f t="shared" si="118"/>
        <v>4747.1767909999999</v>
      </c>
      <c r="AP186" s="59">
        <f t="shared" si="119"/>
        <v>0.79605282037111225</v>
      </c>
      <c r="AQ186" s="4"/>
      <c r="AR186" s="65">
        <f t="shared" si="120"/>
        <v>2328.8845510000001</v>
      </c>
      <c r="AS186" s="66">
        <v>412.21460400000001</v>
      </c>
      <c r="AT186" s="67">
        <f t="shared" si="123"/>
        <v>0.8496170560201679</v>
      </c>
      <c r="AU186" s="68">
        <f t="shared" si="124"/>
        <v>0.15038296258550746</v>
      </c>
    </row>
    <row r="187" spans="1:47" x14ac:dyDescent="0.25">
      <c r="A187" t="s">
        <v>162</v>
      </c>
      <c r="B187" t="s">
        <v>95</v>
      </c>
      <c r="C187" s="48">
        <v>10709</v>
      </c>
      <c r="D187" s="48">
        <v>13592</v>
      </c>
      <c r="E187" s="44">
        <f t="shared" si="101"/>
        <v>2883</v>
      </c>
      <c r="F187" s="45">
        <f t="shared" si="102"/>
        <v>0.26921281165374916</v>
      </c>
      <c r="G187" s="46">
        <f t="shared" si="103"/>
        <v>489.46281573009685</v>
      </c>
      <c r="H187" s="32"/>
      <c r="I187" s="50">
        <v>17772.3</v>
      </c>
      <c r="J187" s="50">
        <v>17772.405427000002</v>
      </c>
      <c r="K187" s="51">
        <f t="shared" si="104"/>
        <v>1.0000059320965773</v>
      </c>
      <c r="L187" s="50">
        <v>796.84913500000005</v>
      </c>
      <c r="M187" s="52">
        <f t="shared" si="105"/>
        <v>4.483631314134999E-2</v>
      </c>
      <c r="N187" s="53">
        <f t="shared" si="106"/>
        <v>5.8626334240729848E-2</v>
      </c>
      <c r="O187" s="50">
        <v>2903.2509359999999</v>
      </c>
      <c r="P187" s="52">
        <f t="shared" si="107"/>
        <v>0.16335723084447276</v>
      </c>
      <c r="Q187" s="77">
        <f t="shared" si="108"/>
        <v>14072.305356000001</v>
      </c>
      <c r="R187" s="52">
        <f t="shared" si="109"/>
        <v>0.79180645601417721</v>
      </c>
      <c r="S187" s="27"/>
      <c r="T187" s="56">
        <v>1727.625526</v>
      </c>
      <c r="U187" s="59">
        <f t="shared" si="110"/>
        <v>9.720831167712253E-2</v>
      </c>
      <c r="V187" s="59"/>
      <c r="W187" s="58">
        <v>4287.9911940000002</v>
      </c>
      <c r="X187" s="59">
        <f t="shared" si="111"/>
        <v>0.24127241591538559</v>
      </c>
      <c r="Y187" s="59"/>
      <c r="Z187" s="58">
        <v>5579.3622610000002</v>
      </c>
      <c r="AA187" s="59">
        <f t="shared" si="112"/>
        <v>0.31393399638091657</v>
      </c>
      <c r="AB187" s="4"/>
      <c r="AC187" s="56">
        <v>181.402175</v>
      </c>
      <c r="AD187" s="59">
        <f t="shared" si="125"/>
        <v>0.1050008652164358</v>
      </c>
      <c r="AE187" s="61">
        <f t="shared" si="113"/>
        <v>1546.2233510000001</v>
      </c>
      <c r="AF187" s="62">
        <f t="shared" si="121"/>
        <v>0.89499913478356419</v>
      </c>
      <c r="AG187" s="59"/>
      <c r="AH187" s="56">
        <v>255.67725999999999</v>
      </c>
      <c r="AI187" s="59">
        <f t="shared" si="114"/>
        <v>5.9626349130044408E-2</v>
      </c>
      <c r="AJ187" s="63">
        <f t="shared" si="115"/>
        <v>4032.3139340000002</v>
      </c>
      <c r="AK187" s="59">
        <f t="shared" si="116"/>
        <v>0.94037365086995561</v>
      </c>
      <c r="AL187" s="59"/>
      <c r="AM187" s="56">
        <v>257.738156</v>
      </c>
      <c r="AN187" s="59">
        <f t="shared" si="122"/>
        <v>4.6194913315021971E-2</v>
      </c>
      <c r="AO187" s="63">
        <f t="shared" si="118"/>
        <v>5321.6241049999999</v>
      </c>
      <c r="AP187" s="59">
        <f t="shared" si="119"/>
        <v>0.95380508668497799</v>
      </c>
      <c r="AQ187" s="4"/>
      <c r="AR187" s="65">
        <f t="shared" si="120"/>
        <v>694.81759099999999</v>
      </c>
      <c r="AS187" s="66">
        <v>102.03154000000001</v>
      </c>
      <c r="AT187" s="67">
        <f t="shared" si="123"/>
        <v>0.87195625932379273</v>
      </c>
      <c r="AU187" s="68">
        <f t="shared" si="124"/>
        <v>0.1280437356564364</v>
      </c>
    </row>
    <row r="188" spans="1:47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22"/>
      <c r="L188" s="13"/>
      <c r="M188" s="13"/>
      <c r="N188" s="13"/>
      <c r="O188" s="13"/>
      <c r="P188" s="13"/>
      <c r="Q188" s="13"/>
      <c r="R188" s="13"/>
      <c r="S188" s="28"/>
      <c r="T188" s="13"/>
      <c r="U188" s="13"/>
      <c r="V188" s="13"/>
      <c r="W188" s="13"/>
      <c r="X188" s="13"/>
      <c r="Y188" s="13"/>
      <c r="Z188" s="13"/>
      <c r="AA188" s="13"/>
      <c r="AB188" s="13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64"/>
      <c r="AO188" s="64"/>
      <c r="AP188" s="64"/>
      <c r="AQ188" s="13"/>
      <c r="AR188" s="13"/>
      <c r="AS188" s="13"/>
      <c r="AT188" s="13"/>
      <c r="AU188" s="13"/>
    </row>
    <row r="189" spans="1:47" x14ac:dyDescent="0.25">
      <c r="A189" t="s">
        <v>206</v>
      </c>
      <c r="C189" s="48">
        <f t="shared" ref="C189:D189" si="126">SUM(C109:C187)</f>
        <v>706464</v>
      </c>
      <c r="D189" s="48">
        <f t="shared" si="126"/>
        <v>748408</v>
      </c>
      <c r="E189" s="44">
        <f t="shared" ref="E189:E191" si="127">D189-C189</f>
        <v>41944</v>
      </c>
      <c r="F189" s="45">
        <f t="shared" ref="F189:F191" si="128">E189/C189</f>
        <v>5.9371744349322825E-2</v>
      </c>
      <c r="G189" s="46">
        <f>D189/(I189/640)</f>
        <v>311.24127588480968</v>
      </c>
      <c r="H189" s="32"/>
      <c r="I189" s="54">
        <f>SUM(I109:I187)</f>
        <v>1538938.2999999998</v>
      </c>
      <c r="J189" s="54">
        <f>SUM(J109:J187)</f>
        <v>1125355.3378039997</v>
      </c>
      <c r="K189" s="51">
        <f>J189/I189</f>
        <v>0.73125435750348133</v>
      </c>
      <c r="L189" s="54">
        <f>SUM(L109:L187)</f>
        <v>164102.91953299998</v>
      </c>
      <c r="M189" s="52">
        <f t="shared" si="105"/>
        <v>0.14582320269900509</v>
      </c>
      <c r="N189" s="53">
        <f t="shared" ref="N189" si="129">L189/D189</f>
        <v>0.21926932840509453</v>
      </c>
      <c r="O189" s="54">
        <f>SUM(O109:O187)</f>
        <v>118853.00902999996</v>
      </c>
      <c r="P189" s="52">
        <f t="shared" ref="P189" si="130">O189/J189</f>
        <v>0.10561376041626799</v>
      </c>
      <c r="Q189" s="54">
        <f>SUM(Q109:Q187)</f>
        <v>842399.40924099984</v>
      </c>
      <c r="R189" s="52">
        <f t="shared" si="109"/>
        <v>0.74856303688472703</v>
      </c>
      <c r="S189" s="27"/>
      <c r="T189" s="60">
        <f>SUM(T109:T187)</f>
        <v>113886.824911</v>
      </c>
      <c r="U189" s="59">
        <f>T189/J189</f>
        <v>0.10120076840194932</v>
      </c>
      <c r="V189" s="59"/>
      <c r="W189" s="60">
        <f>SUM(W109:W187)</f>
        <v>297058.56863199995</v>
      </c>
      <c r="X189" s="59">
        <f>W189/J189</f>
        <v>0.26396868495925496</v>
      </c>
      <c r="Y189" s="59"/>
      <c r="Z189" s="60">
        <f>SUM(Z109:Z187)</f>
        <v>303315.12161500001</v>
      </c>
      <c r="AA189" s="59">
        <f>Z189/J189</f>
        <v>0.26952830934883576</v>
      </c>
      <c r="AB189" s="4"/>
      <c r="AC189" s="60">
        <f>SUM(AC109:AC187)</f>
        <v>27945.074886000013</v>
      </c>
      <c r="AD189" s="59">
        <f t="shared" si="125"/>
        <v>0.24537583612361186</v>
      </c>
      <c r="AE189" s="61">
        <f t="shared" ref="AE189" si="131">T189-AC189</f>
        <v>85941.750024999987</v>
      </c>
      <c r="AF189" s="62">
        <f t="shared" ref="AF189" si="132">AE189/T189</f>
        <v>0.75462416387638809</v>
      </c>
      <c r="AG189" s="59"/>
      <c r="AH189" s="60">
        <f>SUM(AH109:AH187)</f>
        <v>52881.115600000005</v>
      </c>
      <c r="AI189" s="59">
        <f t="shared" si="114"/>
        <v>0.17801578942336393</v>
      </c>
      <c r="AJ189" s="63">
        <f>W189-AH189</f>
        <v>244177.45303199993</v>
      </c>
      <c r="AK189" s="59">
        <f>AJ189/W189</f>
        <v>0.82198421057663607</v>
      </c>
      <c r="AL189" s="59"/>
      <c r="AM189" s="60">
        <f>SUM(AM109:AM187)</f>
        <v>41132.534324999986</v>
      </c>
      <c r="AN189" s="59">
        <f>AM189/Z189</f>
        <v>0.13560990334405351</v>
      </c>
      <c r="AO189" s="63">
        <f>Z189-AM189</f>
        <v>262182.58729000005</v>
      </c>
      <c r="AP189" s="59">
        <f>AO189/Z189</f>
        <v>0.86439009665594657</v>
      </c>
      <c r="AQ189" s="4"/>
      <c r="AR189" s="65">
        <f>AC189+AH189+AM189</f>
        <v>121958.72481100001</v>
      </c>
      <c r="AS189" s="69">
        <f>SUM(AS109:AS187)</f>
        <v>42144.194828</v>
      </c>
      <c r="AT189" s="67">
        <f>AR189/L189</f>
        <v>0.74318436965086987</v>
      </c>
      <c r="AU189" s="68">
        <f>AS189/L189</f>
        <v>0.25681563099506644</v>
      </c>
    </row>
    <row r="190" spans="1:47" x14ac:dyDescent="0.25">
      <c r="A190" t="s">
        <v>203</v>
      </c>
      <c r="C190" s="47">
        <f>C191-C189</f>
        <v>529322</v>
      </c>
      <c r="D190" s="47">
        <f>D191-D189</f>
        <v>568061</v>
      </c>
      <c r="E190" s="44">
        <f t="shared" si="127"/>
        <v>38739</v>
      </c>
      <c r="F190" s="45">
        <f t="shared" si="128"/>
        <v>7.3186075772403186E-2</v>
      </c>
      <c r="G190" s="46"/>
      <c r="H190" s="32"/>
      <c r="I190" s="54"/>
      <c r="J190" s="54"/>
      <c r="K190" s="51"/>
      <c r="L190" s="54"/>
      <c r="M190" s="52"/>
      <c r="N190" s="53"/>
      <c r="O190" s="52"/>
      <c r="P190" s="52"/>
      <c r="Q190" s="52"/>
      <c r="R190" s="52"/>
      <c r="S190" s="27"/>
      <c r="T190" s="60"/>
      <c r="U190" s="59"/>
      <c r="V190" s="59"/>
      <c r="W190" s="60"/>
      <c r="X190" s="59"/>
      <c r="Y190" s="59"/>
      <c r="Z190" s="60"/>
      <c r="AA190" s="59"/>
      <c r="AB190" s="4"/>
      <c r="AC190" s="60"/>
      <c r="AD190" s="59"/>
      <c r="AE190" s="61"/>
      <c r="AF190" s="62"/>
      <c r="AG190" s="59"/>
      <c r="AH190" s="60"/>
      <c r="AI190" s="59"/>
      <c r="AJ190" s="63"/>
      <c r="AK190" s="59"/>
      <c r="AL190" s="59"/>
      <c r="AM190" s="60"/>
      <c r="AN190" s="59"/>
      <c r="AO190" s="63"/>
      <c r="AP190" s="59"/>
      <c r="AQ190" s="4"/>
      <c r="AR190" s="65"/>
      <c r="AS190" s="69"/>
      <c r="AT190" s="67"/>
      <c r="AU190" s="68"/>
    </row>
    <row r="191" spans="1:47" x14ac:dyDescent="0.25">
      <c r="A191" t="s">
        <v>204</v>
      </c>
      <c r="C191" s="73">
        <v>1235786</v>
      </c>
      <c r="D191" s="73">
        <v>1316469</v>
      </c>
      <c r="E191" s="44">
        <f t="shared" si="127"/>
        <v>80683</v>
      </c>
      <c r="F191" s="45">
        <f t="shared" si="128"/>
        <v>6.5288812140613342E-2</v>
      </c>
      <c r="G191" s="46"/>
      <c r="H191" s="32"/>
      <c r="I191" s="54"/>
      <c r="J191" s="54"/>
      <c r="K191" s="51"/>
      <c r="L191" s="54"/>
      <c r="M191" s="52"/>
      <c r="N191" s="53"/>
      <c r="O191" s="52"/>
      <c r="P191" s="52"/>
      <c r="Q191" s="52"/>
      <c r="R191" s="52"/>
      <c r="S191" s="27"/>
      <c r="T191" s="60"/>
      <c r="U191" s="59"/>
      <c r="V191" s="59"/>
      <c r="W191" s="60"/>
      <c r="X191" s="59"/>
      <c r="Y191" s="59"/>
      <c r="Z191" s="60"/>
      <c r="AA191" s="59"/>
      <c r="AB191" s="4"/>
      <c r="AC191" s="60"/>
      <c r="AD191" s="59"/>
      <c r="AE191" s="61"/>
      <c r="AF191" s="62"/>
      <c r="AG191" s="59"/>
      <c r="AH191" s="60"/>
      <c r="AI191" s="59"/>
      <c r="AJ191" s="63"/>
      <c r="AK191" s="59"/>
      <c r="AL191" s="59"/>
      <c r="AM191" s="60"/>
      <c r="AN191" s="59"/>
      <c r="AO191" s="63"/>
      <c r="AP191" s="59"/>
      <c r="AQ191" s="4"/>
      <c r="AR191" s="65"/>
      <c r="AS191" s="69"/>
      <c r="AT191" s="67"/>
      <c r="AU191" s="68"/>
    </row>
    <row r="192" spans="1:47" ht="15.75" thickBot="1" x14ac:dyDescent="0.3">
      <c r="A192" s="17"/>
      <c r="B192" s="17"/>
      <c r="C192" s="31"/>
      <c r="D192" s="31"/>
      <c r="E192" s="17"/>
      <c r="F192" s="17"/>
      <c r="G192" s="17"/>
      <c r="H192" s="17"/>
      <c r="I192" s="17"/>
      <c r="J192" s="17"/>
      <c r="K192" s="23"/>
      <c r="L192" s="17"/>
      <c r="M192" s="17"/>
      <c r="N192" s="17"/>
      <c r="O192" s="17"/>
      <c r="P192" s="17"/>
      <c r="Q192" s="17"/>
      <c r="R192" s="17"/>
      <c r="S192" s="29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</row>
    <row r="193" spans="1:47" ht="15.75" thickTop="1" x14ac:dyDescent="0.25">
      <c r="A193" t="s">
        <v>207</v>
      </c>
      <c r="C193" s="48">
        <f t="shared" ref="C193:D193" si="133">C104+C189</f>
        <v>2509093</v>
      </c>
      <c r="D193" s="48">
        <f t="shared" si="133"/>
        <v>2623751</v>
      </c>
      <c r="E193" s="44">
        <f t="shared" ref="E193" si="134">D193-C193</f>
        <v>114658</v>
      </c>
      <c r="F193" s="45">
        <f t="shared" ref="F193" si="135">E193/C193</f>
        <v>4.5696990904681489E-2</v>
      </c>
      <c r="G193" s="46">
        <f>D193/(I193/640)</f>
        <v>610.12615730910215</v>
      </c>
      <c r="I193" s="55">
        <f>I104+I189</f>
        <v>2752218.7335909996</v>
      </c>
      <c r="J193" s="55">
        <f>J104+J189</f>
        <v>2095892.3446269999</v>
      </c>
      <c r="K193" s="51">
        <f>J193/I193</f>
        <v>0.76152826047090827</v>
      </c>
      <c r="L193" s="55">
        <f>L104+L189</f>
        <v>369783.02925799991</v>
      </c>
      <c r="M193" s="52">
        <f t="shared" ref="M193" si="136">L193/J193</f>
        <v>0.17643226294803283</v>
      </c>
      <c r="N193" s="53">
        <f t="shared" ref="N193" si="137">L193/D193</f>
        <v>0.14093678449593727</v>
      </c>
      <c r="O193" s="55">
        <f>O104+O189</f>
        <v>369548.85369399982</v>
      </c>
      <c r="P193" s="52">
        <f t="shared" ref="P193" si="138">O193/J193</f>
        <v>0.17632053222646193</v>
      </c>
      <c r="Q193" s="77">
        <f t="shared" ref="Q193" si="139">J193-(L193+O193)</f>
        <v>1356560.4616750001</v>
      </c>
      <c r="R193" s="52">
        <f t="shared" ref="R193" si="140">Q193/J193</f>
        <v>0.64724720482550524</v>
      </c>
      <c r="S193" s="27"/>
      <c r="T193" s="57">
        <f>T104+T189</f>
        <v>249335.27864900004</v>
      </c>
      <c r="U193" s="59">
        <f>T193/J193</f>
        <v>0.11896378136414899</v>
      </c>
      <c r="V193" s="59"/>
      <c r="W193" s="57">
        <f>W104+W189</f>
        <v>443157.040974</v>
      </c>
      <c r="X193" s="59">
        <f>W193/J193</f>
        <v>0.21144074604312152</v>
      </c>
      <c r="Y193" s="59"/>
      <c r="Z193" s="57">
        <f>Z104+Z189</f>
        <v>440858.29733699997</v>
      </c>
      <c r="AA193" s="59">
        <f>Z193/J193</f>
        <v>0.21034396087527019</v>
      </c>
      <c r="AB193" s="4"/>
      <c r="AC193" s="57">
        <f>AC104+AC189</f>
        <v>98012.444557999974</v>
      </c>
      <c r="AD193" s="59">
        <f t="shared" si="125"/>
        <v>0.39309497271734373</v>
      </c>
      <c r="AE193" s="61">
        <f t="shared" ref="AE193" si="141">T193-AC193</f>
        <v>151322.83409100008</v>
      </c>
      <c r="AF193" s="62">
        <f t="shared" ref="AF193" si="142">AE193/T193</f>
        <v>0.60690502728265627</v>
      </c>
      <c r="AG193" s="59"/>
      <c r="AH193" s="57">
        <f>AH104+AH189</f>
        <v>97805.169335000013</v>
      </c>
      <c r="AI193" s="59">
        <f t="shared" si="114"/>
        <v>0.22070092606457817</v>
      </c>
      <c r="AJ193" s="63">
        <f>W193-AH193</f>
        <v>345351.87163900002</v>
      </c>
      <c r="AK193" s="59">
        <f>AJ193/W193</f>
        <v>0.77929907393542186</v>
      </c>
      <c r="AL193" s="59"/>
      <c r="AM193" s="57">
        <f>AM104+AM189</f>
        <v>69359.122139999992</v>
      </c>
      <c r="AN193" s="59">
        <f>AM193/Z193</f>
        <v>0.15732747360991742</v>
      </c>
      <c r="AO193" s="63">
        <f>Z193-AM193</f>
        <v>371499.17519699998</v>
      </c>
      <c r="AP193" s="59">
        <f>AO193/Z193</f>
        <v>0.84267252639008261</v>
      </c>
      <c r="AQ193" s="4"/>
      <c r="AR193" s="65">
        <f>AC193+AH193+AM193</f>
        <v>265176.73603299999</v>
      </c>
      <c r="AS193" s="70">
        <f>AS104+AS189</f>
        <v>104606.293351</v>
      </c>
      <c r="AT193" s="67">
        <f>AR193/L193</f>
        <v>0.71711440237021951</v>
      </c>
      <c r="AU193" s="68">
        <f>AS193/L193</f>
        <v>0.2828855979705211</v>
      </c>
    </row>
    <row r="195" spans="1:47" x14ac:dyDescent="0.25">
      <c r="AC195" s="71"/>
      <c r="AD195" s="76"/>
    </row>
    <row r="196" spans="1:47" x14ac:dyDescent="0.25">
      <c r="AC196" s="71"/>
      <c r="AD196" s="76"/>
    </row>
    <row r="197" spans="1:47" x14ac:dyDescent="0.25">
      <c r="Z197" s="79"/>
      <c r="AC197" s="71"/>
    </row>
    <row r="198" spans="1:47" x14ac:dyDescent="0.25">
      <c r="Z198" s="79"/>
      <c r="AC198" s="71"/>
    </row>
  </sheetData>
  <pageMargins left="0.7" right="0.7" top="0.75" bottom="0.75" header="0.3" footer="0.3"/>
  <pageSetup paperSize="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"/>
  <sheetViews>
    <sheetView topLeftCell="E45" workbookViewId="0">
      <selection activeCell="V49" sqref="V49"/>
    </sheetView>
  </sheetViews>
  <sheetFormatPr defaultRowHeight="15" x14ac:dyDescent="0.25"/>
  <cols>
    <col min="1" max="1" width="23.28515625" customWidth="1"/>
    <col min="2" max="2" width="11.140625" customWidth="1"/>
    <col min="3" max="3" width="9.140625" customWidth="1"/>
  </cols>
  <sheetData>
    <row r="1" spans="1:4" x14ac:dyDescent="0.25">
      <c r="A1" s="2" t="s">
        <v>218</v>
      </c>
    </row>
    <row r="3" spans="1:4" x14ac:dyDescent="0.25">
      <c r="A3" s="2" t="s">
        <v>210</v>
      </c>
    </row>
    <row r="5" spans="1:4" x14ac:dyDescent="0.25">
      <c r="A5" t="s">
        <v>208</v>
      </c>
      <c r="B5" s="9">
        <v>0.28599999999999998</v>
      </c>
    </row>
    <row r="6" spans="1:4" x14ac:dyDescent="0.25">
      <c r="A6" t="s">
        <v>215</v>
      </c>
      <c r="B6" s="9">
        <v>0.71399999999999997</v>
      </c>
    </row>
    <row r="7" spans="1:4" x14ac:dyDescent="0.25">
      <c r="B7" s="9"/>
    </row>
    <row r="8" spans="1:4" x14ac:dyDescent="0.25">
      <c r="A8" t="s">
        <v>209</v>
      </c>
      <c r="B8" s="9">
        <v>0.56799999999999995</v>
      </c>
    </row>
    <row r="9" spans="1:4" x14ac:dyDescent="0.25">
      <c r="A9" t="s">
        <v>215</v>
      </c>
      <c r="B9" s="9">
        <v>0.43200000000000005</v>
      </c>
    </row>
    <row r="12" spans="1:4" x14ac:dyDescent="0.25">
      <c r="A12" t="s">
        <v>211</v>
      </c>
    </row>
    <row r="14" spans="1:4" x14ac:dyDescent="0.25">
      <c r="A14" s="2" t="s">
        <v>212</v>
      </c>
    </row>
    <row r="16" spans="1:4" x14ac:dyDescent="0.25">
      <c r="A16" t="s">
        <v>216</v>
      </c>
      <c r="B16" s="74">
        <v>72714</v>
      </c>
      <c r="D16" s="71"/>
    </row>
    <row r="17" spans="1:3" x14ac:dyDescent="0.25">
      <c r="A17" t="s">
        <v>215</v>
      </c>
      <c r="B17" s="74">
        <v>125818</v>
      </c>
    </row>
    <row r="18" spans="1:3" x14ac:dyDescent="0.25">
      <c r="A18" t="s">
        <v>204</v>
      </c>
      <c r="B18" s="74">
        <v>198532</v>
      </c>
      <c r="C18" s="71"/>
    </row>
    <row r="19" spans="1:3" x14ac:dyDescent="0.25">
      <c r="B19" s="74"/>
    </row>
    <row r="20" spans="1:3" x14ac:dyDescent="0.25">
      <c r="A20" t="s">
        <v>214</v>
      </c>
      <c r="B20" s="74">
        <v>41944</v>
      </c>
    </row>
    <row r="21" spans="1:3" x14ac:dyDescent="0.25">
      <c r="A21" t="s">
        <v>215</v>
      </c>
      <c r="B21" s="74">
        <v>38739</v>
      </c>
    </row>
    <row r="22" spans="1:3" x14ac:dyDescent="0.25">
      <c r="A22" t="s">
        <v>204</v>
      </c>
      <c r="B22" s="74">
        <v>80683</v>
      </c>
    </row>
    <row r="25" spans="1:3" x14ac:dyDescent="0.25">
      <c r="A25" t="s">
        <v>213</v>
      </c>
    </row>
    <row r="26" spans="1:3" x14ac:dyDescent="0.25">
      <c r="A26" s="2" t="s">
        <v>217</v>
      </c>
    </row>
    <row r="28" spans="1:3" x14ac:dyDescent="0.25">
      <c r="A28" s="2" t="s">
        <v>219</v>
      </c>
    </row>
    <row r="30" spans="1:3" x14ac:dyDescent="0.25">
      <c r="A30" s="75" t="s">
        <v>220</v>
      </c>
    </row>
    <row r="31" spans="1:3" x14ac:dyDescent="0.25">
      <c r="A31" s="75" t="s">
        <v>221</v>
      </c>
      <c r="B31">
        <v>14</v>
      </c>
    </row>
    <row r="32" spans="1:3" x14ac:dyDescent="0.25">
      <c r="A32" s="75" t="s">
        <v>222</v>
      </c>
      <c r="B32">
        <v>15.1</v>
      </c>
    </row>
    <row r="33" spans="1:2" x14ac:dyDescent="0.25">
      <c r="A33" s="75" t="s">
        <v>223</v>
      </c>
      <c r="B33">
        <v>14.2</v>
      </c>
    </row>
    <row r="34" spans="1:2" x14ac:dyDescent="0.25">
      <c r="A34" s="75" t="s">
        <v>224</v>
      </c>
      <c r="B34">
        <v>56.7</v>
      </c>
    </row>
    <row r="36" spans="1:2" x14ac:dyDescent="0.25">
      <c r="A36" s="75" t="s">
        <v>225</v>
      </c>
    </row>
    <row r="37" spans="1:2" x14ac:dyDescent="0.25">
      <c r="A37" s="75" t="s">
        <v>221</v>
      </c>
      <c r="B37">
        <v>10.1</v>
      </c>
    </row>
    <row r="38" spans="1:2" x14ac:dyDescent="0.25">
      <c r="A38" s="75" t="s">
        <v>222</v>
      </c>
      <c r="B38">
        <v>26.4</v>
      </c>
    </row>
    <row r="39" spans="1:2" x14ac:dyDescent="0.25">
      <c r="A39" s="75" t="s">
        <v>223</v>
      </c>
      <c r="B39">
        <v>27</v>
      </c>
    </row>
    <row r="40" spans="1:2" x14ac:dyDescent="0.25">
      <c r="A40" s="75" t="s">
        <v>224</v>
      </c>
      <c r="B40">
        <v>36.5</v>
      </c>
    </row>
    <row r="41" spans="1:2" x14ac:dyDescent="0.25">
      <c r="A41" s="75"/>
    </row>
    <row r="42" spans="1:2" x14ac:dyDescent="0.25">
      <c r="A42" s="75" t="s">
        <v>245</v>
      </c>
    </row>
    <row r="43" spans="1:2" x14ac:dyDescent="0.25">
      <c r="A43" s="75" t="s">
        <v>221</v>
      </c>
      <c r="B43">
        <v>11.9</v>
      </c>
    </row>
    <row r="44" spans="1:2" x14ac:dyDescent="0.25">
      <c r="A44" s="75" t="s">
        <v>222</v>
      </c>
      <c r="B44">
        <v>21.1</v>
      </c>
    </row>
    <row r="45" spans="1:2" x14ac:dyDescent="0.25">
      <c r="A45" s="75" t="s">
        <v>223</v>
      </c>
      <c r="B45">
        <v>21</v>
      </c>
    </row>
    <row r="46" spans="1:2" x14ac:dyDescent="0.25">
      <c r="A46" s="75" t="s">
        <v>224</v>
      </c>
      <c r="B46">
        <v>46</v>
      </c>
    </row>
    <row r="47" spans="1:2" x14ac:dyDescent="0.25">
      <c r="A47" s="75"/>
    </row>
    <row r="48" spans="1:2" x14ac:dyDescent="0.25">
      <c r="A48" s="2" t="s">
        <v>226</v>
      </c>
    </row>
    <row r="49" spans="1:3" x14ac:dyDescent="0.25">
      <c r="A49" s="2"/>
    </row>
    <row r="50" spans="1:3" x14ac:dyDescent="0.25">
      <c r="A50" t="s">
        <v>1</v>
      </c>
    </row>
    <row r="51" spans="1:3" x14ac:dyDescent="0.25">
      <c r="A51" s="75" t="s">
        <v>227</v>
      </c>
      <c r="B51" t="s">
        <v>229</v>
      </c>
      <c r="C51" t="s">
        <v>230</v>
      </c>
    </row>
    <row r="52" spans="1:3" x14ac:dyDescent="0.25">
      <c r="A52" s="75" t="s">
        <v>221</v>
      </c>
      <c r="B52" s="76">
        <v>0.51700000000000002</v>
      </c>
      <c r="C52" s="76">
        <v>0.48299999999999998</v>
      </c>
    </row>
    <row r="53" spans="1:3" x14ac:dyDescent="0.25">
      <c r="A53" s="75" t="s">
        <v>222</v>
      </c>
      <c r="B53" s="76">
        <v>0.307</v>
      </c>
      <c r="C53" s="76">
        <v>0.69299999999999995</v>
      </c>
    </row>
    <row r="54" spans="1:3" x14ac:dyDescent="0.25">
      <c r="A54" s="75" t="s">
        <v>223</v>
      </c>
      <c r="B54" s="76">
        <v>0.20499999999999999</v>
      </c>
      <c r="C54" s="76">
        <v>0.79500000000000004</v>
      </c>
    </row>
    <row r="55" spans="1:3" x14ac:dyDescent="0.25">
      <c r="A55" s="75"/>
    </row>
    <row r="56" spans="1:3" x14ac:dyDescent="0.25">
      <c r="A56" s="75" t="s">
        <v>228</v>
      </c>
    </row>
    <row r="57" spans="1:3" x14ac:dyDescent="0.25">
      <c r="A57" s="75" t="s">
        <v>225</v>
      </c>
      <c r="B57" t="s">
        <v>231</v>
      </c>
      <c r="C57" t="s">
        <v>230</v>
      </c>
    </row>
    <row r="58" spans="1:3" x14ac:dyDescent="0.25">
      <c r="A58" s="75" t="s">
        <v>221</v>
      </c>
      <c r="B58" s="76">
        <v>0.245</v>
      </c>
      <c r="C58" s="76">
        <v>0.755</v>
      </c>
    </row>
    <row r="59" spans="1:3" x14ac:dyDescent="0.25">
      <c r="A59" s="75" t="s">
        <v>222</v>
      </c>
      <c r="B59" s="76">
        <v>0.17799999999999999</v>
      </c>
      <c r="C59" s="76">
        <v>0.82199999999999995</v>
      </c>
    </row>
    <row r="60" spans="1:3" x14ac:dyDescent="0.25">
      <c r="A60" s="75" t="s">
        <v>223</v>
      </c>
      <c r="B60" s="76">
        <v>0.13600000000000001</v>
      </c>
      <c r="C60" s="76">
        <v>0.86399999999999999</v>
      </c>
    </row>
    <row r="61" spans="1:3" x14ac:dyDescent="0.25">
      <c r="A61" s="75"/>
      <c r="B61" s="76"/>
      <c r="C61" s="76"/>
    </row>
    <row r="62" spans="1:3" x14ac:dyDescent="0.25">
      <c r="A62" s="75" t="s">
        <v>252</v>
      </c>
      <c r="B62" s="76"/>
      <c r="C62" s="76"/>
    </row>
    <row r="63" spans="1:3" x14ac:dyDescent="0.25">
      <c r="B63" t="s">
        <v>231</v>
      </c>
      <c r="C63" t="s">
        <v>230</v>
      </c>
    </row>
    <row r="64" spans="1:3" x14ac:dyDescent="0.25">
      <c r="A64" s="75" t="s">
        <v>221</v>
      </c>
      <c r="B64" s="76">
        <v>0.39</v>
      </c>
      <c r="C64" s="76">
        <v>0.61</v>
      </c>
    </row>
    <row r="65" spans="1:3" x14ac:dyDescent="0.25">
      <c r="A65" s="75" t="s">
        <v>222</v>
      </c>
      <c r="B65" s="76">
        <v>0.22</v>
      </c>
      <c r="C65" s="76">
        <v>0.78</v>
      </c>
    </row>
    <row r="66" spans="1:3" x14ac:dyDescent="0.25">
      <c r="A66" s="75" t="s">
        <v>223</v>
      </c>
      <c r="B66" s="76">
        <v>0.16</v>
      </c>
      <c r="C66" s="76">
        <v>0.84</v>
      </c>
    </row>
    <row r="67" spans="1:3" x14ac:dyDescent="0.25">
      <c r="A67" s="75"/>
    </row>
    <row r="68" spans="1:3" x14ac:dyDescent="0.25">
      <c r="A68" s="2" t="s">
        <v>190</v>
      </c>
    </row>
    <row r="69" spans="1:3" x14ac:dyDescent="0.25">
      <c r="A69" s="75"/>
    </row>
    <row r="70" spans="1:3" x14ac:dyDescent="0.25">
      <c r="A70" s="75" t="s">
        <v>214</v>
      </c>
    </row>
    <row r="71" spans="1:3" x14ac:dyDescent="0.25">
      <c r="A71" t="s">
        <v>236</v>
      </c>
      <c r="B71" s="71">
        <v>164103</v>
      </c>
      <c r="C71" s="76">
        <f>B71/B74</f>
        <v>0.14582331797521672</v>
      </c>
    </row>
    <row r="72" spans="1:3" x14ac:dyDescent="0.25">
      <c r="A72" t="s">
        <v>237</v>
      </c>
      <c r="B72" s="71">
        <v>118853</v>
      </c>
      <c r="C72" s="76">
        <f>B72/B74</f>
        <v>0.10561378409479676</v>
      </c>
    </row>
    <row r="73" spans="1:3" x14ac:dyDescent="0.25">
      <c r="A73" t="s">
        <v>238</v>
      </c>
      <c r="B73">
        <v>842399</v>
      </c>
      <c r="C73" s="76">
        <f>B73/B74</f>
        <v>0.74856289792998654</v>
      </c>
    </row>
    <row r="74" spans="1:3" x14ac:dyDescent="0.25">
      <c r="B74" s="71">
        <f>B71+B72+B73</f>
        <v>1125355</v>
      </c>
    </row>
    <row r="76" spans="1:3" x14ac:dyDescent="0.25">
      <c r="A76" t="s">
        <v>216</v>
      </c>
    </row>
    <row r="77" spans="1:3" x14ac:dyDescent="0.25">
      <c r="A77" t="s">
        <v>236</v>
      </c>
      <c r="B77" s="78">
        <v>205680</v>
      </c>
      <c r="C77" s="76">
        <f>B77/B80</f>
        <v>0.21192391428662688</v>
      </c>
    </row>
    <row r="78" spans="1:3" x14ac:dyDescent="0.25">
      <c r="A78" t="s">
        <v>237</v>
      </c>
      <c r="B78" s="71">
        <v>250696</v>
      </c>
      <c r="C78" s="76">
        <f>B78/B80</f>
        <v>0.25830648393621264</v>
      </c>
    </row>
    <row r="79" spans="1:3" x14ac:dyDescent="0.25">
      <c r="A79" t="s">
        <v>238</v>
      </c>
      <c r="B79" s="71">
        <v>514161</v>
      </c>
      <c r="C79" s="76">
        <f>B79/B80</f>
        <v>0.52976960177716048</v>
      </c>
    </row>
    <row r="80" spans="1:3" x14ac:dyDescent="0.25">
      <c r="B80" s="71">
        <f>B77+B78+B79</f>
        <v>970537</v>
      </c>
    </row>
    <row r="82" spans="1:3" x14ac:dyDescent="0.25">
      <c r="A82" s="75" t="s">
        <v>244</v>
      </c>
    </row>
    <row r="83" spans="1:3" x14ac:dyDescent="0.25">
      <c r="A83" t="s">
        <v>236</v>
      </c>
      <c r="B83" s="71">
        <f>B71+B77</f>
        <v>369783</v>
      </c>
      <c r="C83" s="76">
        <f>B83/B86</f>
        <v>0.1764322779990572</v>
      </c>
    </row>
    <row r="84" spans="1:3" x14ac:dyDescent="0.25">
      <c r="A84" t="s">
        <v>237</v>
      </c>
      <c r="B84" s="71">
        <f>B72+B78</f>
        <v>369549</v>
      </c>
      <c r="C84" s="76">
        <f>B84/B86</f>
        <v>0.17632063102488105</v>
      </c>
    </row>
    <row r="85" spans="1:3" x14ac:dyDescent="0.25">
      <c r="A85" t="s">
        <v>238</v>
      </c>
      <c r="B85" s="71">
        <f>B73+B79</f>
        <v>1356560</v>
      </c>
      <c r="C85" s="76">
        <f>B85/B86</f>
        <v>0.6472470909760617</v>
      </c>
    </row>
    <row r="86" spans="1:3" x14ac:dyDescent="0.25">
      <c r="B86" s="71">
        <f>B83+B84+B85</f>
        <v>2095892</v>
      </c>
    </row>
    <row r="88" spans="1:3" x14ac:dyDescent="0.25">
      <c r="A88" s="2" t="s">
        <v>243</v>
      </c>
    </row>
    <row r="90" spans="1:3" x14ac:dyDescent="0.25">
      <c r="A90" s="75" t="s">
        <v>239</v>
      </c>
    </row>
    <row r="91" spans="1:3" x14ac:dyDescent="0.25">
      <c r="A91" t="s">
        <v>236</v>
      </c>
      <c r="B91" s="71">
        <f>164103+86942</f>
        <v>251045</v>
      </c>
      <c r="C91" s="76">
        <f>B91/B94</f>
        <v>0.22308071675160282</v>
      </c>
    </row>
    <row r="92" spans="1:3" x14ac:dyDescent="0.25">
      <c r="A92" t="s">
        <v>237</v>
      </c>
      <c r="B92" s="71">
        <v>118853</v>
      </c>
      <c r="C92" s="76">
        <f>B92/B94</f>
        <v>0.10561378409479676</v>
      </c>
    </row>
    <row r="93" spans="1:3" x14ac:dyDescent="0.25">
      <c r="A93" t="s">
        <v>238</v>
      </c>
      <c r="B93">
        <f>842399-86942</f>
        <v>755457</v>
      </c>
      <c r="C93" s="76">
        <f>B93/B94</f>
        <v>0.67130549915360038</v>
      </c>
    </row>
    <row r="94" spans="1:3" x14ac:dyDescent="0.25">
      <c r="B94" s="71">
        <f>B91+B92+B93</f>
        <v>1125355</v>
      </c>
    </row>
    <row r="97" spans="1:3" x14ac:dyDescent="0.25">
      <c r="A97" s="75" t="s">
        <v>240</v>
      </c>
    </row>
    <row r="98" spans="1:3" x14ac:dyDescent="0.25">
      <c r="A98" t="s">
        <v>236</v>
      </c>
      <c r="B98" s="71">
        <f>164103+(86942+244178)</f>
        <v>495223</v>
      </c>
      <c r="C98" s="76">
        <f>B98/B101</f>
        <v>0.44005935904670079</v>
      </c>
    </row>
    <row r="99" spans="1:3" x14ac:dyDescent="0.25">
      <c r="A99" t="s">
        <v>237</v>
      </c>
      <c r="B99" s="71">
        <v>118853</v>
      </c>
      <c r="C99" s="76">
        <f>B99/B101</f>
        <v>0.10561378409479676</v>
      </c>
    </row>
    <row r="100" spans="1:3" x14ac:dyDescent="0.25">
      <c r="A100" t="s">
        <v>238</v>
      </c>
      <c r="B100">
        <f>842399-(86942+244178)</f>
        <v>511279</v>
      </c>
      <c r="C100" s="76">
        <f>B100/B101</f>
        <v>0.45432685685850244</v>
      </c>
    </row>
    <row r="101" spans="1:3" x14ac:dyDescent="0.25">
      <c r="B101" s="71">
        <f>B98+B99+B100</f>
        <v>1125355</v>
      </c>
    </row>
    <row r="104" spans="1:3" x14ac:dyDescent="0.25">
      <c r="A104" s="75" t="s">
        <v>241</v>
      </c>
    </row>
    <row r="105" spans="1:3" x14ac:dyDescent="0.25">
      <c r="A105" t="s">
        <v>236</v>
      </c>
      <c r="B105" s="71">
        <f>164103+(86942+244178+262183)</f>
        <v>757406</v>
      </c>
      <c r="C105" s="76">
        <f>B105/B108</f>
        <v>0.67303739708803001</v>
      </c>
    </row>
    <row r="106" spans="1:3" x14ac:dyDescent="0.25">
      <c r="A106" t="s">
        <v>237</v>
      </c>
      <c r="B106" s="71">
        <v>118853</v>
      </c>
      <c r="C106" s="76">
        <f>B106/B108</f>
        <v>0.10561378409479676</v>
      </c>
    </row>
    <row r="107" spans="1:3" x14ac:dyDescent="0.25">
      <c r="A107" t="s">
        <v>238</v>
      </c>
      <c r="B107">
        <f>842399-(86942+244178+262183)</f>
        <v>249096</v>
      </c>
      <c r="C107" s="76">
        <f>B107/B108</f>
        <v>0.22134881881717325</v>
      </c>
    </row>
    <row r="108" spans="1:3" x14ac:dyDescent="0.25">
      <c r="B108" s="71">
        <f>B105+B106+B107</f>
        <v>1125355</v>
      </c>
    </row>
    <row r="110" spans="1:3" x14ac:dyDescent="0.25">
      <c r="A110" s="75" t="s">
        <v>246</v>
      </c>
    </row>
    <row r="111" spans="1:3" x14ac:dyDescent="0.25">
      <c r="A111" t="s">
        <v>236</v>
      </c>
      <c r="B111" s="71">
        <f>369783+151323</f>
        <v>521106</v>
      </c>
      <c r="C111" s="76">
        <f>B111/B114</f>
        <v>0.24863208600443151</v>
      </c>
    </row>
    <row r="112" spans="1:3" x14ac:dyDescent="0.25">
      <c r="A112" t="s">
        <v>237</v>
      </c>
      <c r="B112" s="71">
        <f>369549*2</f>
        <v>739098</v>
      </c>
      <c r="C112" s="76">
        <f>B112/B114</f>
        <v>0.35264126204976209</v>
      </c>
    </row>
    <row r="113" spans="1:3" x14ac:dyDescent="0.25">
      <c r="A113" t="s">
        <v>238</v>
      </c>
      <c r="B113" s="71">
        <f>1356560-151323-369549</f>
        <v>835688</v>
      </c>
      <c r="C113" s="76">
        <f>B113/B114</f>
        <v>0.39872665194580637</v>
      </c>
    </row>
    <row r="114" spans="1:3" x14ac:dyDescent="0.25">
      <c r="B114" s="71">
        <f>B111+B112+B113</f>
        <v>2095892</v>
      </c>
    </row>
    <row r="116" spans="1:3" x14ac:dyDescent="0.25">
      <c r="A116" s="75" t="s">
        <v>247</v>
      </c>
    </row>
    <row r="117" spans="1:3" x14ac:dyDescent="0.25">
      <c r="A117" t="s">
        <v>236</v>
      </c>
      <c r="B117" s="71">
        <f>369783+151323+172676</f>
        <v>693782</v>
      </c>
      <c r="C117" s="76">
        <f>B117/B120</f>
        <v>0.33101991896529021</v>
      </c>
    </row>
    <row r="118" spans="1:3" x14ac:dyDescent="0.25">
      <c r="A118" t="s">
        <v>237</v>
      </c>
      <c r="B118" s="71">
        <f>369549*2</f>
        <v>739098</v>
      </c>
      <c r="C118" s="76">
        <f>B118/B120</f>
        <v>0.35264126204976209</v>
      </c>
    </row>
    <row r="119" spans="1:3" x14ac:dyDescent="0.25">
      <c r="A119" t="s">
        <v>238</v>
      </c>
      <c r="B119" s="71">
        <f>1356560-151323-172676-369549</f>
        <v>663012</v>
      </c>
      <c r="C119" s="76">
        <f>B119/B120</f>
        <v>0.3163388189849477</v>
      </c>
    </row>
    <row r="120" spans="1:3" x14ac:dyDescent="0.25">
      <c r="B120" s="71">
        <f>B117+B118+B119</f>
        <v>2095892</v>
      </c>
    </row>
    <row r="121" spans="1:3" x14ac:dyDescent="0.25">
      <c r="A121" s="75" t="s">
        <v>248</v>
      </c>
    </row>
    <row r="122" spans="1:3" x14ac:dyDescent="0.25">
      <c r="A122" t="s">
        <v>236</v>
      </c>
      <c r="B122" s="71">
        <f>369783+151323+172676+123833</f>
        <v>817615</v>
      </c>
      <c r="C122" s="76">
        <f>B122/B125</f>
        <v>0.39010359312407317</v>
      </c>
    </row>
    <row r="123" spans="1:3" x14ac:dyDescent="0.25">
      <c r="A123" t="s">
        <v>237</v>
      </c>
      <c r="B123" s="71">
        <f>369549*2</f>
        <v>739098</v>
      </c>
      <c r="C123" s="76">
        <f>B123/B125</f>
        <v>0.35264126204976209</v>
      </c>
    </row>
    <row r="124" spans="1:3" x14ac:dyDescent="0.25">
      <c r="A124" t="s">
        <v>238</v>
      </c>
      <c r="B124" s="71">
        <f>1356560-151323-172676-123833-369549</f>
        <v>539179</v>
      </c>
      <c r="C124" s="76">
        <f>B124/B125</f>
        <v>0.25725514482616468</v>
      </c>
    </row>
    <row r="125" spans="1:3" x14ac:dyDescent="0.25">
      <c r="B125" s="71">
        <f>B122+B123+B124</f>
        <v>2095892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Master Stats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Chris Wells</cp:lastModifiedBy>
  <cp:lastPrinted>2014-05-09T15:12:52Z</cp:lastPrinted>
  <dcterms:created xsi:type="dcterms:W3CDTF">2014-03-28T17:33:07Z</dcterms:created>
  <dcterms:modified xsi:type="dcterms:W3CDTF">2014-05-09T15:14:12Z</dcterms:modified>
</cp:coreProperties>
</file>